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5" activeTab="0"/>
  </bookViews>
  <sheets>
    <sheet name="Lägenhetsuppgifter" sheetId="1" r:id="rId1"/>
    <sheet name="Material_Arbete" sheetId="2" r:id="rId2"/>
    <sheet name="Cat5e UTP" sheetId="3" r:id="rId3"/>
    <sheet name="Cat5e FTP" sheetId="4" r:id="rId4"/>
    <sheet name="Cat6 UTP" sheetId="5" r:id="rId5"/>
    <sheet name="Cat6 FTP" sheetId="6" r:id="rId6"/>
  </sheets>
  <definedNames>
    <definedName name="_xlnm.Print_Area" localSheetId="3">'Cat5e FTP'!$A$1:$D$76</definedName>
    <definedName name="_xlnm.Print_Area" localSheetId="2">'Cat5e UTP'!$A$1:$C$68</definedName>
    <definedName name="_xlnm.Print_Area" localSheetId="5">'Cat6 FTP'!$A$1:$D$95</definedName>
    <definedName name="_xlnm.Print_Area" localSheetId="4">'Cat6 UTP'!$A$1:$D$76</definedName>
    <definedName name="_xlnm.Print_Area" localSheetId="0">'Lägenhetsuppgifter'!$A$1:$F$73</definedName>
    <definedName name="_xlnm.Print_Area" localSheetId="1">'Material_Arbete'!$A$1:$F$92</definedName>
  </definedNames>
  <calcPr fullCalcOnLoad="1"/>
</workbook>
</file>

<file path=xl/sharedStrings.xml><?xml version="1.0" encoding="utf-8"?>
<sst xmlns="http://schemas.openxmlformats.org/spreadsheetml/2006/main" count="430" uniqueCount="168">
  <si>
    <t>Lägenhetsuppgifter</t>
  </si>
  <si>
    <t>Kalkyl Hemmanät</t>
  </si>
  <si>
    <t>Antal lägenheter</t>
  </si>
  <si>
    <t>stycken</t>
  </si>
  <si>
    <t>Lägenhetsnummer</t>
  </si>
  <si>
    <t>Typ av entreprenad</t>
  </si>
  <si>
    <t>Nybyggnation</t>
  </si>
  <si>
    <t>Renovering</t>
  </si>
  <si>
    <t>Typ av bostad</t>
  </si>
  <si>
    <t>Flerfamiljshus</t>
  </si>
  <si>
    <t>Villa/Radhus</t>
  </si>
  <si>
    <t>Hustyp</t>
  </si>
  <si>
    <t>Betong och/eller annat stenmaterial</t>
  </si>
  <si>
    <t>Trä</t>
  </si>
  <si>
    <t>Blandat</t>
  </si>
  <si>
    <t>Montering</t>
  </si>
  <si>
    <t>Prefabricerat</t>
  </si>
  <si>
    <t>Delvis prefabricderat</t>
  </si>
  <si>
    <t>Byggd på plats</t>
  </si>
  <si>
    <t>Antal lägenhetsplan</t>
  </si>
  <si>
    <t>Takhöjd</t>
  </si>
  <si>
    <t>meter</t>
  </si>
  <si>
    <t>Placering av KK</t>
  </si>
  <si>
    <t>Hall</t>
  </si>
  <si>
    <t>Tvättstuga</t>
  </si>
  <si>
    <t>Trapphus (lägenhet med mer än ett plan)</t>
  </si>
  <si>
    <t>Teknikutrymme</t>
  </si>
  <si>
    <t>Höjd till tak från centrum KK</t>
  </si>
  <si>
    <t>Antal rum med 1 dubbeluttag</t>
  </si>
  <si>
    <t>Antal rum med 2 dubbeluttag</t>
  </si>
  <si>
    <t>Antal rum med 3 dubbeluttag</t>
  </si>
  <si>
    <t>Antal dubbeluttag övriga utrymmen</t>
  </si>
  <si>
    <t>Kök</t>
  </si>
  <si>
    <t>Toalett(er)</t>
  </si>
  <si>
    <t>Klädkammare</t>
  </si>
  <si>
    <t>Förråd</t>
  </si>
  <si>
    <t>Utsida hus</t>
  </si>
  <si>
    <t>Summa uttag</t>
  </si>
  <si>
    <t>Övrigt</t>
  </si>
  <si>
    <t>Jämförelse</t>
  </si>
  <si>
    <t>Material med rabatt</t>
  </si>
  <si>
    <t>Material utan rabatt</t>
  </si>
  <si>
    <t>Arbete</t>
  </si>
  <si>
    <t>Per lägenhet</t>
  </si>
  <si>
    <t>Totalt</t>
  </si>
  <si>
    <t>Kostnad Cat5e UTP</t>
  </si>
  <si>
    <t>Kostnad Cat5e FTP</t>
  </si>
  <si>
    <t>Kostnad Cat6 UTP</t>
  </si>
  <si>
    <t>Kostnad Cat6 FTP</t>
  </si>
  <si>
    <t>Materiel</t>
  </si>
  <si>
    <t>Inomhus flamskyddat</t>
  </si>
  <si>
    <t>Mängd</t>
  </si>
  <si>
    <t>Enhet</t>
  </si>
  <si>
    <t>á-pris</t>
  </si>
  <si>
    <t>Leverantör</t>
  </si>
  <si>
    <t>Rörlängd enligt 2-dimensionell ritning.</t>
  </si>
  <si>
    <t>VP-rör 16 mm</t>
  </si>
  <si>
    <t>Tillägg för takhöjd m.m adderas i kalkylen.</t>
  </si>
  <si>
    <t>VP-rör 20 mm</t>
  </si>
  <si>
    <t>Flex VP-rör 16 mm</t>
  </si>
  <si>
    <t>Flex VP-rör 20 mm</t>
  </si>
  <si>
    <t>Flex VP-rör 16 mm med dragtråd</t>
  </si>
  <si>
    <t>Flex VP-rör 20 mm med dragrtåd</t>
  </si>
  <si>
    <t>Rörböj VPS-P 90 grader 16 mm</t>
  </si>
  <si>
    <t>Rörböj VPS-P 90 grader 20 mm</t>
  </si>
  <si>
    <t>Skarvmuff EPRL16</t>
  </si>
  <si>
    <t>Skarvmuff EPRL20</t>
  </si>
  <si>
    <t>Fördraget Flexrör 16 Cat5e UTP</t>
  </si>
  <si>
    <t>Fördraget Flexrör 16 Cat5e FTP</t>
  </si>
  <si>
    <t>Fördraget Flexrör 16 mm Cat6 UTP</t>
  </si>
  <si>
    <t>Fördraget Flexrör 16 mm Cat6 FTP</t>
  </si>
  <si>
    <t>Fördraget Flexrör 20 mm 2*Cat5e UTP</t>
  </si>
  <si>
    <t>Fördraget Flexrör 20 mm 2*Cat5e FTP</t>
  </si>
  <si>
    <t>Fördraget Flexrör 20 mm 2*Cat6 UTP</t>
  </si>
  <si>
    <t xml:space="preserve">Fördraget Flexrör 20 mm 2*Cat6 FTP </t>
  </si>
  <si>
    <t>Kabelklammer 16 mm rör ask om 100 st (3st/m)</t>
  </si>
  <si>
    <t>Kabelklammer 20 mm rör ask om 50 st (3st/m)</t>
  </si>
  <si>
    <t>Apparatdosa 16 mm rör</t>
  </si>
  <si>
    <t>Apparatdosa 20 mm rör</t>
  </si>
  <si>
    <t>Rotdosa 16 mm rör</t>
  </si>
  <si>
    <t>Rotdosa 20 mm rör</t>
  </si>
  <si>
    <t>Antalet meter kabel = Antal meter rör+takhöjd-</t>
  </si>
  <si>
    <t>Kabel Cat5e UTP</t>
  </si>
  <si>
    <t>avstånd golv till vägguttag 0,4 m+avstånd tak</t>
  </si>
  <si>
    <t>Kabel Cat5e FTP</t>
  </si>
  <si>
    <t xml:space="preserve"> till KK+skarvmån 2 ggr 0,5 m.</t>
  </si>
  <si>
    <t>Kabel Cat6 UTP</t>
  </si>
  <si>
    <t>Kabel Cat6 FTP</t>
  </si>
  <si>
    <t>Patchpanel 16 portar Cat5e UTP</t>
  </si>
  <si>
    <t>Patchpanel 16 portar Cat6 UTP</t>
  </si>
  <si>
    <t>Patchpanel 16 portar Cat6 FTP</t>
  </si>
  <si>
    <t>Patchpanel 24 portar Cat5e UTP</t>
  </si>
  <si>
    <t>Patchpanel 24 portar Cat5e FTP</t>
  </si>
  <si>
    <t>Patchpanel 24 portar Cat6 UTP</t>
  </si>
  <si>
    <t>Patchpanel 24 portar Cat6 FTP</t>
  </si>
  <si>
    <t>Patchkabel 0,5 m UTP</t>
  </si>
  <si>
    <t>Patchkabel 0,5 m FTP</t>
  </si>
  <si>
    <t>Uttag Cat5e UTP 2xRJ45 infällt ELJO</t>
  </si>
  <si>
    <t>Fyll i antal utanpåliggande uttag på rad 49.</t>
  </si>
  <si>
    <t>Uttag Cat5e UTP 2xRJ45 utanpåliggande</t>
  </si>
  <si>
    <t>Uttag Cat5e FTP 2xRJ45 infällt ELJO</t>
  </si>
  <si>
    <t>Uttag Cat5e FTP 2xRJ45 utanpåliggande</t>
  </si>
  <si>
    <t xml:space="preserve">Uttag Cat6 UTP 2xRJ45 infällt </t>
  </si>
  <si>
    <t>Uttag Cat6 UTP 2xRJ45 utanpåliggande</t>
  </si>
  <si>
    <t xml:space="preserve">Uttag Cat6 FTP 2xRJ45 infällt </t>
  </si>
  <si>
    <t>Uttag Cat6 FTP 2xRJ45 utanpåliggande</t>
  </si>
  <si>
    <t>Thorsmanlist har inget automatiskt tillägg för</t>
  </si>
  <si>
    <t>Thorsmanlist med lock TMK-1020 10x20 mm vit</t>
  </si>
  <si>
    <t>Innerhörn TMK-IH1020</t>
  </si>
  <si>
    <t xml:space="preserve">vilken estetisk lösning som valts vid </t>
  </si>
  <si>
    <t>Ytterhörn TMK-YH1020</t>
  </si>
  <si>
    <t>renoveringen.</t>
  </si>
  <si>
    <t>L-stycke  90 grader TMK-LS1020</t>
  </si>
  <si>
    <t>Ändstopp TMK-ES1020</t>
  </si>
  <si>
    <t>Thorsmanlist med lock TMK-1720 17x20 mm vit</t>
  </si>
  <si>
    <t xml:space="preserve">Innerhörn TMK-IH1720 </t>
  </si>
  <si>
    <t>Ytterhörn TMK-YH1720</t>
  </si>
  <si>
    <t>L-stycke  90 grader TMK-LS1720</t>
  </si>
  <si>
    <t>Ändstopp TMK-ES1720</t>
  </si>
  <si>
    <t>Dosa för avgrening TMK-AD70</t>
  </si>
  <si>
    <t>Rabatt</t>
  </si>
  <si>
    <t>%</t>
  </si>
  <si>
    <t>Entreprenadarbeten</t>
  </si>
  <si>
    <t>Åtgärd</t>
  </si>
  <si>
    <t>Kanalisation</t>
  </si>
  <si>
    <t>Installation av VP/Flex-rör</t>
  </si>
  <si>
    <t>Montering av mikrorör på vägg eller tak</t>
  </si>
  <si>
    <t>Montering av Thorsmanlist</t>
  </si>
  <si>
    <t xml:space="preserve">Installation </t>
  </si>
  <si>
    <t>Dragning av Cat-kabel i rör</t>
  </si>
  <si>
    <t>Dämpningsmätning/uttag</t>
  </si>
  <si>
    <t>Terminering</t>
  </si>
  <si>
    <t>Montering av Cat-uttag</t>
  </si>
  <si>
    <t>Montering av Cat-anslutning i KK</t>
  </si>
  <si>
    <t>Håltagningar</t>
  </si>
  <si>
    <t>Projektering/Administration/Lappning mm</t>
  </si>
  <si>
    <t>timmmar</t>
  </si>
  <si>
    <t>Material_Arbete</t>
  </si>
  <si>
    <t>Summa Entreprenad</t>
  </si>
  <si>
    <t>Summa</t>
  </si>
  <si>
    <t>Rörböj VPS 90 grader 16 mm</t>
  </si>
  <si>
    <t>Rörböj VPS 90 grader 20 mm</t>
  </si>
  <si>
    <t>Kabelklammer 16 mm rör ask om 100 st</t>
  </si>
  <si>
    <t>Kabelklammer 20 mm rör ask om 50 st</t>
  </si>
  <si>
    <t>Med rabatt</t>
  </si>
  <si>
    <t>Utan rabatt</t>
  </si>
  <si>
    <t>Summa Material</t>
  </si>
  <si>
    <t>Summa per lägenhet</t>
  </si>
  <si>
    <t>Cat5e UTP</t>
  </si>
  <si>
    <t>Summa totalt</t>
  </si>
  <si>
    <t>Patchpanel 16 portar Cat5e FTP</t>
  </si>
  <si>
    <t>Patchpanel 24 portar Cat5eFTP</t>
  </si>
  <si>
    <t>Summa Arbete</t>
  </si>
  <si>
    <t>Cat5e FTP</t>
  </si>
  <si>
    <t>Cat6 UTP</t>
  </si>
  <si>
    <t>Patchpanel 16 portar Cat 6 FTP</t>
  </si>
  <si>
    <t>Cat6 FTP</t>
  </si>
  <si>
    <t>8 eller färre uttag ger alltid 1 st 16 portars panel.</t>
  </si>
  <si>
    <t>Om fler än 12 uttag fyll i antal 24-portars paneler..</t>
  </si>
  <si>
    <t>Arbetstid</t>
  </si>
  <si>
    <t>Hemmanätsprojektet, appendix B2</t>
  </si>
  <si>
    <t>Detta appendix innehåller en teknoekonomisk kostnadsmodell av hur ett lägenhetsnät för bredband kan beräknas vid nyproduktion eller renovering av befintliga byggnader. Kostnadsmodellen omfattar material och installationskostnaden för att en lägenhet i flerfamiljsfastighet eller villa/radhus skall ha god tillgång till bredbandsinfrastruktur enligt rekommendationerna i hemmanätsutredningen.</t>
  </si>
  <si>
    <t>Teknoekonomisk analys av hemmanät</t>
  </si>
  <si>
    <t>Appendix B1 ger en beskrivning av bakgrunden för kostnadsmodellen samt innehåller en instruktion i hur modellen används.</t>
  </si>
  <si>
    <t>Storlek</t>
  </si>
  <si>
    <t>kvadratmeter</t>
  </si>
  <si>
    <t>Vid renovering: Fyll i antal m kabel i rad 32 tom 35.</t>
  </si>
  <si>
    <t>takhöjd. Denna adderas manuellt, beroende på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</si>
</sst>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&quot; kr&quot;"/>
    <numFmt numFmtId="165" formatCode="#,##0.00\ _k_r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0"/>
      <color indexed="13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b/>
      <i/>
      <sz val="16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2" applyNumberFormat="0" applyAlignment="0" applyProtection="0"/>
    <xf numFmtId="0" fontId="8" fillId="22" borderId="3" applyNumberFormat="0" applyAlignment="0" applyProtection="0"/>
    <xf numFmtId="0" fontId="9" fillId="0" borderId="4" applyNumberFormat="0" applyFill="0" applyAlignment="0" applyProtection="0"/>
    <xf numFmtId="0" fontId="10" fillId="23" borderId="0" applyNumberFormat="0" applyBorder="0" applyAlignment="0" applyProtection="0"/>
    <xf numFmtId="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7" borderId="9" applyNumberFormat="0" applyAlignment="0" applyProtection="0"/>
    <xf numFmtId="0" fontId="1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18" fillId="24" borderId="10" xfId="0" applyFont="1" applyFill="1" applyBorder="1" applyAlignment="1">
      <alignment/>
    </xf>
    <xf numFmtId="0" fontId="19" fillId="0" borderId="0" xfId="0" applyFont="1" applyAlignment="1">
      <alignment/>
    </xf>
    <xf numFmtId="2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1" fontId="0" fillId="23" borderId="13" xfId="0" applyNumberFormat="1" applyFill="1" applyBorder="1" applyAlignment="1">
      <alignment horizontal="center"/>
    </xf>
    <xf numFmtId="0" fontId="0" fillId="24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3" borderId="13" xfId="0" applyNumberFormat="1" applyFill="1" applyBorder="1" applyAlignment="1">
      <alignment horizontal="center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 horizontal="center"/>
    </xf>
    <xf numFmtId="0" fontId="20" fillId="0" borderId="0" xfId="0" applyFont="1" applyFill="1" applyAlignment="1">
      <alignment/>
    </xf>
    <xf numFmtId="2" fontId="0" fillId="23" borderId="13" xfId="0" applyNumberFormat="1" applyFill="1" applyBorder="1" applyAlignment="1">
      <alignment horizontal="center"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2" fontId="0" fillId="0" borderId="0" xfId="0" applyNumberFormat="1" applyFill="1" applyAlignment="1">
      <alignment horizontal="center"/>
    </xf>
    <xf numFmtId="0" fontId="21" fillId="24" borderId="12" xfId="0" applyFont="1" applyFill="1" applyBorder="1" applyAlignment="1">
      <alignment/>
    </xf>
    <xf numFmtId="0" fontId="0" fillId="0" borderId="0" xfId="0" applyNumberFormat="1" applyAlignment="1">
      <alignment horizontal="center"/>
    </xf>
    <xf numFmtId="0" fontId="0" fillId="24" borderId="17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24" borderId="17" xfId="0" applyFont="1" applyFill="1" applyBorder="1" applyAlignment="1">
      <alignment/>
    </xf>
    <xf numFmtId="0" fontId="23" fillId="24" borderId="18" xfId="0" applyNumberFormat="1" applyFont="1" applyFill="1" applyBorder="1" applyAlignment="1">
      <alignment horizontal="center"/>
    </xf>
    <xf numFmtId="0" fontId="23" fillId="24" borderId="15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24" borderId="11" xfId="0" applyFont="1" applyFill="1" applyBorder="1" applyAlignment="1">
      <alignment/>
    </xf>
    <xf numFmtId="0" fontId="25" fillId="23" borderId="14" xfId="0" applyFont="1" applyFill="1" applyBorder="1" applyAlignment="1">
      <alignment/>
    </xf>
    <xf numFmtId="2" fontId="0" fillId="23" borderId="11" xfId="0" applyNumberFormat="1" applyFill="1" applyBorder="1" applyAlignment="1">
      <alignment horizontal="center"/>
    </xf>
    <xf numFmtId="0" fontId="0" fillId="23" borderId="11" xfId="0" applyFill="1" applyBorder="1" applyAlignment="1">
      <alignment/>
    </xf>
    <xf numFmtId="0" fontId="20" fillId="24" borderId="17" xfId="0" applyFont="1" applyFill="1" applyBorder="1" applyAlignment="1">
      <alignment/>
    </xf>
    <xf numFmtId="0" fontId="20" fillId="24" borderId="18" xfId="0" applyFont="1" applyFill="1" applyBorder="1" applyAlignment="1" applyProtection="1">
      <alignment horizontal="right"/>
      <protection locked="0"/>
    </xf>
    <xf numFmtId="0" fontId="20" fillId="24" borderId="0" xfId="0" applyFont="1" applyFill="1" applyAlignment="1" applyProtection="1">
      <alignment horizontal="right"/>
      <protection locked="0"/>
    </xf>
    <xf numFmtId="0" fontId="20" fillId="24" borderId="18" xfId="0" applyFont="1" applyFill="1" applyBorder="1" applyAlignment="1">
      <alignment horizontal="right"/>
    </xf>
    <xf numFmtId="0" fontId="20" fillId="10" borderId="18" xfId="0" applyFont="1" applyFill="1" applyBorder="1" applyAlignment="1">
      <alignment horizontal="right"/>
    </xf>
    <xf numFmtId="0" fontId="20" fillId="4" borderId="15" xfId="0" applyFont="1" applyFill="1" applyBorder="1" applyAlignment="1">
      <alignment horizontal="right"/>
    </xf>
    <xf numFmtId="0" fontId="26" fillId="24" borderId="17" xfId="0" applyFont="1" applyFill="1" applyBorder="1" applyAlignment="1">
      <alignment/>
    </xf>
    <xf numFmtId="164" fontId="26" fillId="24" borderId="18" xfId="0" applyNumberFormat="1" applyFont="1" applyFill="1" applyBorder="1" applyAlignment="1">
      <alignment/>
    </xf>
    <xf numFmtId="164" fontId="26" fillId="10" borderId="18" xfId="0" applyNumberFormat="1" applyFont="1" applyFill="1" applyBorder="1" applyAlignment="1">
      <alignment horizontal="right"/>
    </xf>
    <xf numFmtId="164" fontId="26" fillId="4" borderId="15" xfId="0" applyNumberFormat="1" applyFont="1" applyFill="1" applyBorder="1" applyAlignment="1">
      <alignment/>
    </xf>
    <xf numFmtId="0" fontId="26" fillId="0" borderId="0" xfId="0" applyFont="1" applyAlignment="1">
      <alignment/>
    </xf>
    <xf numFmtId="164" fontId="26" fillId="24" borderId="0" xfId="0" applyNumberFormat="1" applyFont="1" applyFill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18" fillId="0" borderId="0" xfId="0" applyFont="1" applyAlignment="1">
      <alignment horizontal="center"/>
    </xf>
    <xf numFmtId="165" fontId="18" fillId="0" borderId="0" xfId="0" applyNumberFormat="1" applyFont="1" applyAlignment="1">
      <alignment/>
    </xf>
    <xf numFmtId="0" fontId="20" fillId="24" borderId="11" xfId="0" applyFont="1" applyFill="1" applyBorder="1" applyAlignment="1">
      <alignment horizontal="center"/>
    </xf>
    <xf numFmtId="49" fontId="20" fillId="24" borderId="11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23" borderId="0" xfId="0" applyFont="1" applyFill="1" applyAlignment="1">
      <alignment/>
    </xf>
    <xf numFmtId="0" fontId="0" fillId="23" borderId="18" xfId="0" applyFill="1" applyBorder="1" applyAlignment="1">
      <alignment horizontal="center"/>
    </xf>
    <xf numFmtId="0" fontId="0" fillId="24" borderId="18" xfId="0" applyFont="1" applyFill="1" applyBorder="1" applyAlignment="1">
      <alignment horizontal="center"/>
    </xf>
    <xf numFmtId="164" fontId="0" fillId="24" borderId="15" xfId="0" applyNumberFormat="1" applyFill="1" applyBorder="1" applyAlignment="1">
      <alignment/>
    </xf>
    <xf numFmtId="0" fontId="0" fillId="23" borderId="11" xfId="0" applyFill="1" applyBorder="1" applyAlignment="1">
      <alignment horizontal="center"/>
    </xf>
    <xf numFmtId="164" fontId="0" fillId="24" borderId="12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24" borderId="19" xfId="0" applyFont="1" applyFill="1" applyBorder="1" applyAlignment="1">
      <alignment/>
    </xf>
    <xf numFmtId="164" fontId="0" fillId="24" borderId="20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1" xfId="0" applyFill="1" applyBorder="1" applyAlignment="1">
      <alignment horizontal="center"/>
    </xf>
    <xf numFmtId="164" fontId="0" fillId="0" borderId="18" xfId="0" applyNumberFormat="1" applyFill="1" applyBorder="1" applyAlignment="1">
      <alignment/>
    </xf>
    <xf numFmtId="0" fontId="27" fillId="0" borderId="0" xfId="0" applyFont="1" applyAlignment="1">
      <alignment/>
    </xf>
    <xf numFmtId="0" fontId="0" fillId="24" borderId="1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15" borderId="17" xfId="0" applyFont="1" applyFill="1" applyBorder="1" applyAlignment="1">
      <alignment/>
    </xf>
    <xf numFmtId="0" fontId="0" fillId="11" borderId="18" xfId="0" applyFill="1" applyBorder="1" applyAlignment="1">
      <alignment horizontal="center"/>
    </xf>
    <xf numFmtId="0" fontId="0" fillId="15" borderId="15" xfId="0" applyFont="1" applyFill="1" applyBorder="1" applyAlignment="1">
      <alignment horizontal="center"/>
    </xf>
    <xf numFmtId="165" fontId="20" fillId="24" borderId="11" xfId="0" applyNumberFormat="1" applyFont="1" applyFill="1" applyBorder="1" applyAlignment="1">
      <alignment horizontal="center"/>
    </xf>
    <xf numFmtId="0" fontId="24" fillId="24" borderId="0" xfId="0" applyFont="1" applyFill="1" applyAlignment="1">
      <alignment/>
    </xf>
    <xf numFmtId="0" fontId="26" fillId="0" borderId="0" xfId="0" applyFont="1" applyAlignment="1">
      <alignment horizontal="center"/>
    </xf>
    <xf numFmtId="165" fontId="26" fillId="0" borderId="0" xfId="0" applyNumberFormat="1" applyFont="1" applyAlignment="1">
      <alignment/>
    </xf>
    <xf numFmtId="164" fontId="26" fillId="0" borderId="0" xfId="0" applyNumberFormat="1" applyFont="1" applyAlignment="1">
      <alignment/>
    </xf>
    <xf numFmtId="0" fontId="0" fillId="24" borderId="0" xfId="0" applyFont="1" applyFill="1" applyAlignment="1">
      <alignment/>
    </xf>
    <xf numFmtId="0" fontId="0" fillId="24" borderId="15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24" borderId="18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15" borderId="18" xfId="0" applyFill="1" applyBorder="1" applyAlignment="1">
      <alignment horizontal="center"/>
    </xf>
    <xf numFmtId="0" fontId="0" fillId="11" borderId="0" xfId="0" applyFont="1" applyFill="1" applyAlignment="1">
      <alignment/>
    </xf>
    <xf numFmtId="0" fontId="0" fillId="15" borderId="0" xfId="0" applyFont="1" applyFill="1" applyAlignment="1">
      <alignment/>
    </xf>
    <xf numFmtId="0" fontId="0" fillId="24" borderId="21" xfId="0" applyFont="1" applyFill="1" applyBorder="1" applyAlignment="1">
      <alignment/>
    </xf>
    <xf numFmtId="164" fontId="0" fillId="24" borderId="22" xfId="0" applyNumberFormat="1" applyFill="1" applyBorder="1" applyAlignment="1">
      <alignment/>
    </xf>
    <xf numFmtId="164" fontId="0" fillId="24" borderId="13" xfId="0" applyNumberFormat="1" applyFill="1" applyBorder="1" applyAlignment="1">
      <alignment/>
    </xf>
    <xf numFmtId="164" fontId="0" fillId="24" borderId="15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0" fillId="24" borderId="12" xfId="0" applyNumberFormat="1" applyFill="1" applyBorder="1" applyAlignment="1">
      <alignment/>
    </xf>
    <xf numFmtId="164" fontId="20" fillId="24" borderId="15" xfId="0" applyNumberFormat="1" applyFont="1" applyFill="1" applyBorder="1" applyAlignment="1">
      <alignment/>
    </xf>
    <xf numFmtId="164" fontId="0" fillId="0" borderId="0" xfId="0" applyNumberFormat="1" applyFill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24" borderId="11" xfId="0" applyNumberForma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NumberFormat="1" applyFont="1" applyAlignment="1">
      <alignment/>
    </xf>
    <xf numFmtId="0" fontId="0" fillId="25" borderId="18" xfId="0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0" fillId="26" borderId="18" xfId="0" applyFill="1" applyBorder="1" applyAlignment="1">
      <alignment horizontal="center"/>
    </xf>
    <xf numFmtId="0" fontId="0" fillId="23" borderId="0" xfId="0" applyFill="1" applyAlignment="1">
      <alignment/>
    </xf>
    <xf numFmtId="0" fontId="0" fillId="0" borderId="0" xfId="0" applyFont="1" applyFill="1" applyAlignment="1">
      <alignment/>
    </xf>
    <xf numFmtId="0" fontId="23" fillId="27" borderId="0" xfId="0" applyFont="1" applyFill="1" applyAlignment="1">
      <alignment/>
    </xf>
    <xf numFmtId="0" fontId="0" fillId="24" borderId="14" xfId="0" applyFill="1" applyBorder="1" applyAlignment="1">
      <alignment/>
    </xf>
    <xf numFmtId="0" fontId="0" fillId="24" borderId="17" xfId="0" applyFont="1" applyFill="1" applyBorder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0" fillId="27" borderId="0" xfId="0" applyFill="1" applyAlignment="1">
      <alignment/>
    </xf>
    <xf numFmtId="2" fontId="0" fillId="23" borderId="23" xfId="0" applyNumberFormat="1" applyFill="1" applyBorder="1" applyAlignment="1">
      <alignment horizontal="center"/>
    </xf>
    <xf numFmtId="0" fontId="0" fillId="24" borderId="24" xfId="0" applyFont="1" applyFill="1" applyBorder="1" applyAlignment="1">
      <alignment/>
    </xf>
    <xf numFmtId="0" fontId="20" fillId="27" borderId="25" xfId="0" applyFont="1" applyFill="1" applyBorder="1" applyAlignment="1">
      <alignment/>
    </xf>
    <xf numFmtId="0" fontId="0" fillId="28" borderId="0" xfId="0" applyFill="1" applyAlignment="1">
      <alignment/>
    </xf>
    <xf numFmtId="0" fontId="0" fillId="29" borderId="18" xfId="0" applyFont="1" applyFill="1" applyBorder="1" applyAlignment="1">
      <alignment horizontal="center"/>
    </xf>
    <xf numFmtId="0" fontId="30" fillId="30" borderId="26" xfId="0" applyFont="1" applyFill="1" applyBorder="1" applyAlignment="1">
      <alignment wrapText="1"/>
    </xf>
    <xf numFmtId="0" fontId="0" fillId="30" borderId="27" xfId="0" applyFill="1" applyBorder="1" applyAlignment="1">
      <alignment wrapText="1"/>
    </xf>
    <xf numFmtId="0" fontId="0" fillId="30" borderId="28" xfId="0" applyFill="1" applyBorder="1" applyAlignment="1">
      <alignment wrapText="1"/>
    </xf>
    <xf numFmtId="0" fontId="30" fillId="30" borderId="29" xfId="0" applyFont="1" applyFill="1" applyBorder="1" applyAlignment="1">
      <alignment wrapText="1"/>
    </xf>
    <xf numFmtId="0" fontId="0" fillId="30" borderId="25" xfId="0" applyFill="1" applyBorder="1" applyAlignment="1">
      <alignment wrapText="1"/>
    </xf>
    <xf numFmtId="0" fontId="0" fillId="30" borderId="24" xfId="0" applyFill="1" applyBorder="1" applyAlignment="1">
      <alignment wrapText="1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Comma" xfId="36"/>
    <cellStyle name="Comma [0]" xfId="37"/>
    <cellStyle name="Currency" xfId="38"/>
    <cellStyle name="Currency [0]" xfId="39"/>
    <cellStyle name="Dålig" xfId="40"/>
    <cellStyle name="Färg1" xfId="41"/>
    <cellStyle name="Färg2" xfId="42"/>
    <cellStyle name="Färg3" xfId="43"/>
    <cellStyle name="Färg4" xfId="44"/>
    <cellStyle name="Färg5" xfId="45"/>
    <cellStyle name="Färg6" xfId="46"/>
    <cellStyle name="Förklarande text" xfId="47"/>
    <cellStyle name="Indata" xfId="48"/>
    <cellStyle name="Kontrollcell" xfId="49"/>
    <cellStyle name="Länkad cell" xfId="50"/>
    <cellStyle name="Neutral" xfId="51"/>
    <cellStyle name="Percent" xfId="52"/>
    <cellStyle name="Rubrik 1" xfId="53"/>
    <cellStyle name="Rubrik 1 1" xfId="54"/>
    <cellStyle name="Rubrik 1 1 1" xfId="55"/>
    <cellStyle name="Rubrik 2" xfId="56"/>
    <cellStyle name="Rubrik 3" xfId="57"/>
    <cellStyle name="Rubrik 4" xfId="58"/>
    <cellStyle name="Summa" xfId="59"/>
    <cellStyle name="Utdata" xfId="60"/>
    <cellStyle name="Varnings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2"/>
  <sheetViews>
    <sheetView tabSelected="1" zoomScale="55" zoomScaleNormal="55" workbookViewId="0" topLeftCell="A1">
      <selection activeCell="B81" sqref="B81"/>
    </sheetView>
  </sheetViews>
  <sheetFormatPr defaultColWidth="9.140625" defaultRowHeight="12.75"/>
  <cols>
    <col min="1" max="1" width="41.8515625" style="0" customWidth="1"/>
    <col min="2" max="2" width="35.00390625" style="0" customWidth="1"/>
    <col min="3" max="3" width="26.28125" style="1" customWidth="1"/>
    <col min="4" max="4" width="23.7109375" style="0" customWidth="1"/>
    <col min="5" max="5" width="25.28125" style="0" customWidth="1"/>
    <col min="6" max="6" width="25.7109375" style="0" customWidth="1"/>
  </cols>
  <sheetData>
    <row r="2" ht="20.25">
      <c r="A2" s="110" t="s">
        <v>160</v>
      </c>
    </row>
    <row r="3" ht="12.75" customHeight="1">
      <c r="A3" s="109"/>
    </row>
    <row r="4" ht="27.75">
      <c r="A4" s="109" t="s">
        <v>162</v>
      </c>
    </row>
    <row r="5" ht="12.75" customHeight="1">
      <c r="A5" s="109"/>
    </row>
    <row r="6" spans="1:3" ht="77.25" customHeight="1">
      <c r="A6" s="117" t="s">
        <v>161</v>
      </c>
      <c r="B6" s="118"/>
      <c r="C6" s="119"/>
    </row>
    <row r="7" spans="1:3" ht="39.75" customHeight="1">
      <c r="A7" s="120" t="s">
        <v>163</v>
      </c>
      <c r="B7" s="121"/>
      <c r="C7" s="122"/>
    </row>
    <row r="10" spans="1:5" s="5" customFormat="1" ht="18.75">
      <c r="A10" s="2" t="s">
        <v>0</v>
      </c>
      <c r="B10" s="3"/>
      <c r="C10" s="4" t="s">
        <v>1</v>
      </c>
      <c r="E10" s="6"/>
    </row>
    <row r="11" ht="12.75">
      <c r="E11" s="7"/>
    </row>
    <row r="12" spans="1:5" ht="15.75">
      <c r="A12" s="8" t="s">
        <v>2</v>
      </c>
      <c r="B12" s="9"/>
      <c r="C12" s="10"/>
      <c r="D12" s="11" t="s">
        <v>3</v>
      </c>
      <c r="E12" s="12"/>
    </row>
    <row r="13" ht="12.75">
      <c r="E13" s="7"/>
    </row>
    <row r="14" spans="1:5" ht="15.75">
      <c r="A14" s="8" t="s">
        <v>4</v>
      </c>
      <c r="B14" s="9"/>
      <c r="C14" s="13"/>
      <c r="E14" s="7"/>
    </row>
    <row r="15" ht="12.75">
      <c r="E15" s="7"/>
    </row>
    <row r="16" spans="1:5" s="14" customFormat="1" ht="15.75">
      <c r="A16" s="8" t="s">
        <v>5</v>
      </c>
      <c r="C16" s="15"/>
      <c r="E16" s="16"/>
    </row>
    <row r="17" spans="2:5" ht="12.75">
      <c r="B17" s="9" t="s">
        <v>6</v>
      </c>
      <c r="C17" s="17"/>
      <c r="E17" s="7"/>
    </row>
    <row r="18" spans="2:5" ht="12.75">
      <c r="B18" s="18" t="s">
        <v>7</v>
      </c>
      <c r="C18" s="17"/>
      <c r="E18" s="7"/>
    </row>
    <row r="19" spans="2:5" ht="12.75">
      <c r="B19" s="7"/>
      <c r="E19" s="7"/>
    </row>
    <row r="20" spans="1:5" s="14" customFormat="1" ht="15.75">
      <c r="A20" s="8" t="s">
        <v>8</v>
      </c>
      <c r="C20" s="15"/>
      <c r="E20" s="16"/>
    </row>
    <row r="21" spans="2:5" ht="12.75">
      <c r="B21" s="19" t="s">
        <v>9</v>
      </c>
      <c r="C21" s="17"/>
      <c r="E21" s="7"/>
    </row>
    <row r="22" spans="2:5" ht="12.75">
      <c r="B22" s="20" t="s">
        <v>10</v>
      </c>
      <c r="C22" s="17"/>
      <c r="E22" s="7"/>
    </row>
    <row r="23" spans="2:5" ht="12.75">
      <c r="B23" s="12"/>
      <c r="C23" s="31"/>
      <c r="E23" s="7"/>
    </row>
    <row r="24" spans="1:5" ht="15.75">
      <c r="A24" s="114" t="s">
        <v>164</v>
      </c>
      <c r="B24" s="113"/>
      <c r="C24" s="112"/>
      <c r="D24" s="111" t="s">
        <v>165</v>
      </c>
      <c r="E24" s="7"/>
    </row>
    <row r="25" ht="12.75">
      <c r="E25" s="7"/>
    </row>
    <row r="26" spans="1:5" s="14" customFormat="1" ht="15.75">
      <c r="A26" s="8" t="s">
        <v>11</v>
      </c>
      <c r="C26" s="15"/>
      <c r="E26" s="16"/>
    </row>
    <row r="27" spans="2:5" ht="12.75">
      <c r="B27" s="19" t="s">
        <v>12</v>
      </c>
      <c r="C27" s="17"/>
      <c r="E27" s="7"/>
    </row>
    <row r="28" spans="2:5" ht="12.75">
      <c r="B28" s="20" t="s">
        <v>13</v>
      </c>
      <c r="C28" s="17"/>
      <c r="E28" s="7"/>
    </row>
    <row r="29" spans="2:5" ht="12.75">
      <c r="B29" s="20" t="s">
        <v>14</v>
      </c>
      <c r="C29" s="17"/>
      <c r="E29" s="7"/>
    </row>
    <row r="30" ht="12.75">
      <c r="E30" s="7"/>
    </row>
    <row r="31" spans="1:5" s="14" customFormat="1" ht="15.75">
      <c r="A31" s="8" t="s">
        <v>15</v>
      </c>
      <c r="C31" s="15"/>
      <c r="E31" s="16"/>
    </row>
    <row r="32" spans="2:5" ht="12.75">
      <c r="B32" s="19" t="s">
        <v>16</v>
      </c>
      <c r="C32" s="17"/>
      <c r="E32" s="7"/>
    </row>
    <row r="33" spans="2:5" ht="12.75">
      <c r="B33" s="20" t="s">
        <v>17</v>
      </c>
      <c r="C33" s="17"/>
      <c r="E33" s="7"/>
    </row>
    <row r="34" spans="2:5" ht="12.75">
      <c r="B34" s="20" t="s">
        <v>18</v>
      </c>
      <c r="C34" s="17"/>
      <c r="E34" s="7"/>
    </row>
    <row r="35" ht="12.75">
      <c r="E35" s="7"/>
    </row>
    <row r="36" spans="1:5" ht="15.75">
      <c r="A36" s="8" t="s">
        <v>19</v>
      </c>
      <c r="B36" s="9"/>
      <c r="C36" s="13"/>
      <c r="D36" s="11" t="s">
        <v>3</v>
      </c>
      <c r="E36" s="12"/>
    </row>
    <row r="37" ht="12.75">
      <c r="E37" s="7"/>
    </row>
    <row r="38" spans="1:5" ht="15.75">
      <c r="A38" s="8" t="s">
        <v>20</v>
      </c>
      <c r="B38" s="9"/>
      <c r="C38" s="17">
        <v>0</v>
      </c>
      <c r="D38" s="11" t="s">
        <v>21</v>
      </c>
      <c r="E38" s="12"/>
    </row>
    <row r="39" ht="12.75">
      <c r="E39" s="7"/>
    </row>
    <row r="40" spans="1:5" s="14" customFormat="1" ht="15.75">
      <c r="A40" s="8" t="s">
        <v>22</v>
      </c>
      <c r="C40" s="15"/>
      <c r="E40" s="16"/>
    </row>
    <row r="41" spans="2:10" ht="12.75">
      <c r="B41" s="19" t="s">
        <v>23</v>
      </c>
      <c r="C41" s="17"/>
      <c r="E41" s="7"/>
      <c r="J41" s="7"/>
    </row>
    <row r="42" spans="2:5" ht="12.75">
      <c r="B42" s="20" t="s">
        <v>24</v>
      </c>
      <c r="C42" s="17"/>
      <c r="E42" s="7"/>
    </row>
    <row r="43" spans="2:5" ht="12.75">
      <c r="B43" s="20" t="s">
        <v>25</v>
      </c>
      <c r="C43" s="17"/>
      <c r="E43" s="7"/>
    </row>
    <row r="44" spans="2:8" ht="12.75">
      <c r="B44" s="20" t="s">
        <v>26</v>
      </c>
      <c r="C44" s="17"/>
      <c r="E44" s="7"/>
      <c r="H44" s="7"/>
    </row>
    <row r="45" spans="2:8" ht="12.75">
      <c r="B45" s="20" t="s">
        <v>27</v>
      </c>
      <c r="C45" s="17">
        <v>0</v>
      </c>
      <c r="D45" s="11" t="s">
        <v>21</v>
      </c>
      <c r="E45" s="12"/>
      <c r="H45" s="7"/>
    </row>
    <row r="46" spans="3:5" ht="12.75">
      <c r="C46" s="21"/>
      <c r="E46" s="7"/>
    </row>
    <row r="47" ht="12.75">
      <c r="E47" s="7"/>
    </row>
    <row r="48" spans="1:5" ht="15.75">
      <c r="A48" s="8" t="s">
        <v>28</v>
      </c>
      <c r="B48" s="22">
        <f>C48</f>
        <v>0</v>
      </c>
      <c r="C48" s="13">
        <v>0</v>
      </c>
      <c r="D48" s="11" t="s">
        <v>3</v>
      </c>
      <c r="E48" s="12"/>
    </row>
    <row r="49" ht="12.75">
      <c r="E49" s="7"/>
    </row>
    <row r="50" spans="1:5" ht="15.75">
      <c r="A50" s="8" t="s">
        <v>29</v>
      </c>
      <c r="B50" s="22">
        <f>C50*2</f>
        <v>0</v>
      </c>
      <c r="C50" s="13">
        <v>0</v>
      </c>
      <c r="D50" s="11" t="s">
        <v>3</v>
      </c>
      <c r="E50" s="12"/>
    </row>
    <row r="51" spans="3:5" ht="12.75">
      <c r="C51" s="23"/>
      <c r="E51" s="7"/>
    </row>
    <row r="52" spans="1:5" ht="15.75">
      <c r="A52" s="8" t="s">
        <v>30</v>
      </c>
      <c r="B52" s="22">
        <f>C52*3</f>
        <v>0</v>
      </c>
      <c r="C52" s="13">
        <v>0</v>
      </c>
      <c r="D52" s="11" t="s">
        <v>3</v>
      </c>
      <c r="E52" s="12"/>
    </row>
    <row r="53" spans="3:5" ht="12.75">
      <c r="C53" s="23"/>
      <c r="E53" s="7"/>
    </row>
    <row r="54" spans="1:5" ht="15.75">
      <c r="A54" s="8" t="s">
        <v>31</v>
      </c>
      <c r="B54" s="7"/>
      <c r="C54" s="23"/>
      <c r="E54" s="7"/>
    </row>
    <row r="55" spans="2:5" ht="12.75">
      <c r="B55" s="19" t="s">
        <v>32</v>
      </c>
      <c r="C55" s="13">
        <v>0</v>
      </c>
      <c r="D55" s="11" t="s">
        <v>3</v>
      </c>
      <c r="E55" s="12"/>
    </row>
    <row r="56" spans="2:5" ht="12.75">
      <c r="B56" s="20" t="s">
        <v>33</v>
      </c>
      <c r="C56" s="13">
        <v>0</v>
      </c>
      <c r="D56" s="24" t="s">
        <v>3</v>
      </c>
      <c r="E56" s="12"/>
    </row>
    <row r="57" spans="2:5" ht="12.75">
      <c r="B57" s="20" t="s">
        <v>24</v>
      </c>
      <c r="C57" s="13">
        <v>0</v>
      </c>
      <c r="D57" s="24" t="s">
        <v>3</v>
      </c>
      <c r="E57" s="12"/>
    </row>
    <row r="58" spans="2:5" ht="12.75">
      <c r="B58" s="20" t="s">
        <v>34</v>
      </c>
      <c r="C58" s="13">
        <v>0</v>
      </c>
      <c r="D58" s="11" t="s">
        <v>3</v>
      </c>
      <c r="E58" s="12"/>
    </row>
    <row r="59" spans="2:5" ht="12.75">
      <c r="B59" s="20" t="s">
        <v>35</v>
      </c>
      <c r="C59" s="13">
        <v>0</v>
      </c>
      <c r="D59" s="24" t="s">
        <v>3</v>
      </c>
      <c r="E59" s="12"/>
    </row>
    <row r="60" spans="2:5" ht="12.75">
      <c r="B60" s="20" t="s">
        <v>23</v>
      </c>
      <c r="C60" s="13">
        <v>0</v>
      </c>
      <c r="D60" s="24" t="s">
        <v>3</v>
      </c>
      <c r="E60" s="12"/>
    </row>
    <row r="61" spans="2:5" ht="12.75">
      <c r="B61" s="20" t="s">
        <v>36</v>
      </c>
      <c r="C61" s="13">
        <v>0</v>
      </c>
      <c r="D61" s="24" t="s">
        <v>3</v>
      </c>
      <c r="E61" s="12"/>
    </row>
    <row r="62" spans="3:5" ht="12.75">
      <c r="C62" s="23"/>
      <c r="E62" s="7"/>
    </row>
    <row r="63" spans="1:5" ht="18">
      <c r="A63" s="25"/>
      <c r="B63" s="26" t="s">
        <v>37</v>
      </c>
      <c r="C63" s="27">
        <f>SUM(C48,C50,C50,C52,C52,C52,C55,C56,C57,C58,C59,C60,C62)</f>
        <v>0</v>
      </c>
      <c r="D63" s="28" t="s">
        <v>3</v>
      </c>
      <c r="E63" s="29"/>
    </row>
    <row r="64" spans="1:5" ht="18">
      <c r="A64" s="25"/>
      <c r="B64" s="30"/>
      <c r="C64" s="31"/>
      <c r="D64" s="32"/>
      <c r="E64" s="32"/>
    </row>
    <row r="65" spans="1:5" ht="18">
      <c r="A65" s="33" t="s">
        <v>38</v>
      </c>
      <c r="B65" s="30"/>
      <c r="C65" s="31"/>
      <c r="D65" s="32"/>
      <c r="E65" s="32"/>
    </row>
    <row r="66" spans="1:5" ht="18">
      <c r="A66" s="25"/>
      <c r="B66" s="34"/>
      <c r="C66" s="35"/>
      <c r="D66" s="36"/>
      <c r="E66" s="32"/>
    </row>
    <row r="67" spans="1:5" ht="18">
      <c r="A67" s="25"/>
      <c r="B67" s="30"/>
      <c r="C67" s="31"/>
      <c r="D67" s="32"/>
      <c r="E67" s="32"/>
    </row>
    <row r="68" spans="1:6" s="14" customFormat="1" ht="15.75">
      <c r="A68" s="37" t="s">
        <v>39</v>
      </c>
      <c r="B68" s="38" t="s">
        <v>40</v>
      </c>
      <c r="C68" s="39" t="s">
        <v>41</v>
      </c>
      <c r="D68" s="40" t="s">
        <v>42</v>
      </c>
      <c r="E68" s="41" t="s">
        <v>43</v>
      </c>
      <c r="F68" s="42" t="s">
        <v>44</v>
      </c>
    </row>
    <row r="69" spans="1:6" s="47" customFormat="1" ht="12.75">
      <c r="A69" s="43" t="s">
        <v>45</v>
      </c>
      <c r="B69" s="44">
        <f>'Cat5e UTP'!C73</f>
        <v>0</v>
      </c>
      <c r="C69" s="44">
        <f>'Cat5e UTP'!D73</f>
        <v>0</v>
      </c>
      <c r="D69" s="44">
        <f>'Cat5e UTP'!C74</f>
        <v>0</v>
      </c>
      <c r="E69" s="45">
        <f>'Cat5e UTP'!C75</f>
        <v>0</v>
      </c>
      <c r="F69" s="46">
        <f>'Cat5e UTP'!C76</f>
        <v>0</v>
      </c>
    </row>
    <row r="70" spans="1:6" s="47" customFormat="1" ht="12.75">
      <c r="A70" s="43" t="s">
        <v>46</v>
      </c>
      <c r="B70" s="48">
        <f>'Cat5e FTP'!C73</f>
        <v>0</v>
      </c>
      <c r="C70" s="44">
        <f>'Cat5e FTP'!D73</f>
        <v>0</v>
      </c>
      <c r="D70" s="48">
        <f>'Cat5e FTP'!C74</f>
        <v>0</v>
      </c>
      <c r="E70" s="45">
        <f>'Cat5e FTP'!C75</f>
        <v>0</v>
      </c>
      <c r="F70" s="46">
        <f>'Cat5e FTP'!C76</f>
        <v>0</v>
      </c>
    </row>
    <row r="71" spans="1:6" s="47" customFormat="1" ht="12.75">
      <c r="A71" s="43" t="s">
        <v>47</v>
      </c>
      <c r="B71" s="44">
        <f>'Cat6 UTP'!C73</f>
        <v>0</v>
      </c>
      <c r="C71" s="44">
        <f>'Cat6 UTP'!D73</f>
        <v>0</v>
      </c>
      <c r="D71" s="44">
        <f>'Cat6 UTP'!C74</f>
        <v>0</v>
      </c>
      <c r="E71" s="45">
        <f>'Cat6 UTP'!C75</f>
        <v>0</v>
      </c>
      <c r="F71" s="46">
        <f>'Cat6 UTP'!C76</f>
        <v>0</v>
      </c>
    </row>
    <row r="72" spans="1:6" s="47" customFormat="1" ht="12.75">
      <c r="A72" s="43" t="s">
        <v>48</v>
      </c>
      <c r="B72" s="44">
        <f>'Cat6 FTP'!C73</f>
        <v>0</v>
      </c>
      <c r="C72" s="44">
        <f>'Cat6 FTP'!D73</f>
        <v>0</v>
      </c>
      <c r="D72" s="44">
        <f>'Cat6 FTP'!C74</f>
        <v>0</v>
      </c>
      <c r="E72" s="45">
        <f>'Cat6 FTP'!C75</f>
        <v>0</v>
      </c>
      <c r="F72" s="46">
        <f>'Cat6 FTP'!C76</f>
        <v>0</v>
      </c>
    </row>
  </sheetData>
  <mergeCells count="2">
    <mergeCell ref="A6:C6"/>
    <mergeCell ref="A7:C7"/>
  </mergeCells>
  <printOptions/>
  <pageMargins left="0.3798611111111111" right="0.3" top="0.4" bottom="0.9840277777777777" header="0.5118055555555555" footer="0.5118055555555555"/>
  <pageSetup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2"/>
  <sheetViews>
    <sheetView zoomScale="70" zoomScaleNormal="70" workbookViewId="0" topLeftCell="A69">
      <selection activeCell="F92" sqref="A1:F92"/>
    </sheetView>
  </sheetViews>
  <sheetFormatPr defaultColWidth="9.140625" defaultRowHeight="12.75"/>
  <cols>
    <col min="1" max="1" width="44.57421875" style="0" customWidth="1"/>
    <col min="2" max="2" width="42.140625" style="0" customWidth="1"/>
    <col min="3" max="3" width="18.7109375" style="49" customWidth="1"/>
    <col min="4" max="4" width="7.8515625" style="49" customWidth="1"/>
    <col min="5" max="5" width="12.8515625" style="50" customWidth="1"/>
    <col min="6" max="6" width="27.28125" style="0" customWidth="1"/>
  </cols>
  <sheetData>
    <row r="1" spans="1:5" s="5" customFormat="1" ht="18.75">
      <c r="A1" s="2" t="s">
        <v>49</v>
      </c>
      <c r="C1" s="51"/>
      <c r="D1" s="51"/>
      <c r="E1" s="52"/>
    </row>
    <row r="2" spans="2:6" s="14" customFormat="1" ht="15.75">
      <c r="B2" s="8" t="s">
        <v>50</v>
      </c>
      <c r="C2" s="53" t="s">
        <v>51</v>
      </c>
      <c r="D2" s="53" t="s">
        <v>52</v>
      </c>
      <c r="E2" s="54" t="s">
        <v>53</v>
      </c>
      <c r="F2" s="14" t="s">
        <v>54</v>
      </c>
    </row>
    <row r="3" ht="12.75">
      <c r="E3" s="55"/>
    </row>
    <row r="4" spans="1:5" ht="12.75">
      <c r="A4" s="56" t="s">
        <v>55</v>
      </c>
      <c r="B4" s="24" t="s">
        <v>56</v>
      </c>
      <c r="C4" s="57">
        <v>0</v>
      </c>
      <c r="D4" s="58" t="s">
        <v>21</v>
      </c>
      <c r="E4" s="59">
        <v>0</v>
      </c>
    </row>
    <row r="5" spans="1:5" ht="12.75">
      <c r="A5" s="56" t="s">
        <v>57</v>
      </c>
      <c r="B5" s="24" t="s">
        <v>58</v>
      </c>
      <c r="C5" s="57">
        <v>0</v>
      </c>
      <c r="D5" s="58" t="s">
        <v>21</v>
      </c>
      <c r="E5" s="59">
        <v>0</v>
      </c>
    </row>
    <row r="6" spans="2:5" ht="12.75">
      <c r="B6" s="24" t="s">
        <v>59</v>
      </c>
      <c r="C6" s="57">
        <v>0</v>
      </c>
      <c r="D6" s="58" t="s">
        <v>21</v>
      </c>
      <c r="E6" s="59">
        <v>0</v>
      </c>
    </row>
    <row r="7" spans="2:5" ht="12.75">
      <c r="B7" s="24" t="s">
        <v>60</v>
      </c>
      <c r="C7" s="57">
        <v>0</v>
      </c>
      <c r="D7" s="58" t="s">
        <v>21</v>
      </c>
      <c r="E7" s="59">
        <v>0</v>
      </c>
    </row>
    <row r="8" spans="2:5" ht="12.75">
      <c r="B8" s="24" t="s">
        <v>61</v>
      </c>
      <c r="C8" s="57">
        <v>0</v>
      </c>
      <c r="D8" s="58" t="s">
        <v>21</v>
      </c>
      <c r="E8" s="59">
        <v>0</v>
      </c>
    </row>
    <row r="9" spans="2:5" ht="12.75">
      <c r="B9" s="24" t="s">
        <v>62</v>
      </c>
      <c r="C9" s="57">
        <v>0</v>
      </c>
      <c r="D9" s="58" t="s">
        <v>21</v>
      </c>
      <c r="E9" s="59">
        <v>0</v>
      </c>
    </row>
    <row r="10" spans="2:5" ht="12.75">
      <c r="B10" s="24" t="s">
        <v>63</v>
      </c>
      <c r="C10" s="57">
        <v>0</v>
      </c>
      <c r="D10" s="58" t="s">
        <v>3</v>
      </c>
      <c r="E10" s="59">
        <v>0</v>
      </c>
    </row>
    <row r="11" spans="2:5" ht="12.75">
      <c r="B11" s="24" t="s">
        <v>64</v>
      </c>
      <c r="C11" s="57">
        <v>0</v>
      </c>
      <c r="D11" s="58" t="s">
        <v>3</v>
      </c>
      <c r="E11" s="59">
        <v>0</v>
      </c>
    </row>
    <row r="12" spans="2:5" ht="12.75">
      <c r="B12" s="11" t="s">
        <v>65</v>
      </c>
      <c r="C12" s="60">
        <v>0</v>
      </c>
      <c r="D12" s="58" t="s">
        <v>3</v>
      </c>
      <c r="E12" s="61">
        <v>0</v>
      </c>
    </row>
    <row r="13" spans="2:5" ht="12.75">
      <c r="B13" s="24" t="s">
        <v>66</v>
      </c>
      <c r="C13" s="57">
        <v>0</v>
      </c>
      <c r="D13" s="58" t="s">
        <v>3</v>
      </c>
      <c r="E13" s="59">
        <v>0</v>
      </c>
    </row>
    <row r="14" ht="12.75">
      <c r="E14" s="62"/>
    </row>
    <row r="15" spans="1:5" ht="12.75">
      <c r="A15" s="56" t="s">
        <v>55</v>
      </c>
      <c r="B15" s="24" t="s">
        <v>67</v>
      </c>
      <c r="C15" s="57">
        <v>0</v>
      </c>
      <c r="D15" s="58" t="s">
        <v>21</v>
      </c>
      <c r="E15" s="59">
        <v>0</v>
      </c>
    </row>
    <row r="16" spans="1:5" ht="12.75">
      <c r="A16" s="56" t="s">
        <v>57</v>
      </c>
      <c r="B16" s="24" t="s">
        <v>68</v>
      </c>
      <c r="C16" s="101">
        <f>C15</f>
        <v>0</v>
      </c>
      <c r="D16" s="58" t="s">
        <v>21</v>
      </c>
      <c r="E16" s="59">
        <v>0</v>
      </c>
    </row>
    <row r="17" spans="2:5" ht="12.75">
      <c r="B17" s="24" t="s">
        <v>69</v>
      </c>
      <c r="C17" s="101">
        <f>C15</f>
        <v>0</v>
      </c>
      <c r="D17" s="58" t="s">
        <v>21</v>
      </c>
      <c r="E17" s="59">
        <v>0</v>
      </c>
    </row>
    <row r="18" spans="2:5" ht="12.75">
      <c r="B18" s="24" t="s">
        <v>70</v>
      </c>
      <c r="C18" s="101">
        <f>C15</f>
        <v>0</v>
      </c>
      <c r="D18" s="58" t="s">
        <v>21</v>
      </c>
      <c r="E18" s="59">
        <v>0</v>
      </c>
    </row>
    <row r="19" spans="2:5" ht="12.75">
      <c r="B19" s="24" t="s">
        <v>71</v>
      </c>
      <c r="C19" s="57">
        <v>0</v>
      </c>
      <c r="D19" s="58" t="s">
        <v>21</v>
      </c>
      <c r="E19" s="59">
        <v>0</v>
      </c>
    </row>
    <row r="20" spans="2:5" ht="12.75">
      <c r="B20" s="24" t="s">
        <v>72</v>
      </c>
      <c r="C20" s="101">
        <f>C19</f>
        <v>0</v>
      </c>
      <c r="D20" s="58" t="s">
        <v>21</v>
      </c>
      <c r="E20" s="59">
        <v>0</v>
      </c>
    </row>
    <row r="21" spans="2:5" ht="12.75">
      <c r="B21" s="24" t="s">
        <v>73</v>
      </c>
      <c r="C21" s="101">
        <f>C19</f>
        <v>0</v>
      </c>
      <c r="D21" s="58" t="s">
        <v>21</v>
      </c>
      <c r="E21" s="59">
        <v>0</v>
      </c>
    </row>
    <row r="22" spans="2:5" ht="12.75">
      <c r="B22" s="63" t="s">
        <v>74</v>
      </c>
      <c r="C22" s="102">
        <f>C19</f>
        <v>0</v>
      </c>
      <c r="D22" s="58" t="s">
        <v>21</v>
      </c>
      <c r="E22" s="64">
        <v>0</v>
      </c>
    </row>
    <row r="23" spans="2:5" s="7" customFormat="1" ht="12.75">
      <c r="B23" s="65"/>
      <c r="C23" s="66"/>
      <c r="D23" s="66"/>
      <c r="E23" s="67"/>
    </row>
    <row r="24" spans="1:5" ht="12.75">
      <c r="A24" s="68">
        <f>IF((SUM(C4,C6,C8,C15,0))&gt;=0,((SUM(C4,C6,C8,C15,0))*3/100),"0")</f>
        <v>0</v>
      </c>
      <c r="B24" s="11" t="s">
        <v>75</v>
      </c>
      <c r="C24" s="69" t="str">
        <f>IF(A24&gt;0,CEILING(A24,1),"0")</f>
        <v>0</v>
      </c>
      <c r="D24" s="69" t="s">
        <v>3</v>
      </c>
      <c r="E24" s="61">
        <v>0</v>
      </c>
    </row>
    <row r="25" spans="1:5" ht="12.75">
      <c r="A25" s="68">
        <f>IF(SUM(C5,C7,C9,C19,0)&gt;=0,(SUM(C5,C7,C9,C19,0)*(3/50)),"0")</f>
        <v>0</v>
      </c>
      <c r="B25" s="11" t="s">
        <v>76</v>
      </c>
      <c r="C25" s="69" t="str">
        <f>IF((A25)&gt;0,CEILING(A25,1),"0")</f>
        <v>0</v>
      </c>
      <c r="D25" s="69" t="s">
        <v>3</v>
      </c>
      <c r="E25" s="61">
        <v>0</v>
      </c>
    </row>
    <row r="26" ht="12.75">
      <c r="E26" s="62"/>
    </row>
    <row r="27" spans="2:5" ht="12.75">
      <c r="B27" s="24" t="s">
        <v>77</v>
      </c>
      <c r="C27" s="58">
        <f>IF(C24&gt;0,(Lägenhetsuppgifter!C63)-C29,"0")</f>
        <v>0</v>
      </c>
      <c r="D27" s="58" t="s">
        <v>3</v>
      </c>
      <c r="E27" s="59">
        <v>0</v>
      </c>
    </row>
    <row r="28" spans="2:5" ht="12.75">
      <c r="B28" s="24" t="s">
        <v>78</v>
      </c>
      <c r="C28" s="58">
        <f>IF(C25&gt;0,(Lägenhetsuppgifter!C64)-C30,"0")</f>
        <v>0</v>
      </c>
      <c r="D28" s="58" t="s">
        <v>3</v>
      </c>
      <c r="E28" s="59">
        <v>0</v>
      </c>
    </row>
    <row r="29" spans="2:5" ht="12.75">
      <c r="B29" s="24" t="s">
        <v>79</v>
      </c>
      <c r="C29" s="57">
        <v>0</v>
      </c>
      <c r="D29" s="58" t="s">
        <v>3</v>
      </c>
      <c r="E29" s="59">
        <v>0</v>
      </c>
    </row>
    <row r="30" spans="2:5" ht="12.75">
      <c r="B30" s="11" t="s">
        <v>80</v>
      </c>
      <c r="C30" s="60">
        <v>0</v>
      </c>
      <c r="D30" s="58" t="s">
        <v>3</v>
      </c>
      <c r="E30" s="61">
        <v>0</v>
      </c>
    </row>
    <row r="31" ht="12.75">
      <c r="E31" s="62"/>
    </row>
    <row r="32" spans="1:5" ht="12.75">
      <c r="A32" s="115" t="s">
        <v>166</v>
      </c>
      <c r="B32" s="24" t="s">
        <v>82</v>
      </c>
      <c r="C32" s="116" t="str">
        <f>IF(SUM($C$4,$C$6,$C$8)&gt;0,SUM($C$4,$C$6,$C$8)+((Lägenhetsuppgifter!$C$38+0.6)+(Lägenhetsuppgifter!$C$45))*Lägenhetsuppgifter!$C$63,"0")</f>
        <v>0</v>
      </c>
      <c r="D32" s="58" t="s">
        <v>21</v>
      </c>
      <c r="E32" s="59">
        <v>0</v>
      </c>
    </row>
    <row r="33" spans="1:5" ht="12.75">
      <c r="A33" s="56" t="s">
        <v>81</v>
      </c>
      <c r="B33" s="24" t="s">
        <v>84</v>
      </c>
      <c r="C33" s="116" t="str">
        <f>IF(SUM($C$4,$C$6,$C$8)&gt;0,SUM($C$4,$C$6,$C$8)+((Lägenhetsuppgifter!$C$38+0.6)+(Lägenhetsuppgifter!$C$45))*Lägenhetsuppgifter!$C$63,"0")</f>
        <v>0</v>
      </c>
      <c r="D33" s="58" t="s">
        <v>21</v>
      </c>
      <c r="E33" s="59">
        <v>0</v>
      </c>
    </row>
    <row r="34" spans="1:5" ht="12.75">
      <c r="A34" s="56" t="s">
        <v>83</v>
      </c>
      <c r="B34" s="24" t="s">
        <v>86</v>
      </c>
      <c r="C34" s="116" t="str">
        <f>IF(SUM($C$4,$C$6,$C$8)&gt;0,SUM($C$4,$C$6,$C$8)+((Lägenhetsuppgifter!$C$38+0.6)+(Lägenhetsuppgifter!$C$45))*Lägenhetsuppgifter!$C$63,"0")</f>
        <v>0</v>
      </c>
      <c r="D34" s="58" t="s">
        <v>21</v>
      </c>
      <c r="E34" s="59">
        <v>0</v>
      </c>
    </row>
    <row r="35" spans="1:5" ht="12.75">
      <c r="A35" s="56" t="s">
        <v>85</v>
      </c>
      <c r="B35" s="24" t="s">
        <v>87</v>
      </c>
      <c r="C35" s="116" t="str">
        <f>IF(SUM($C$4,$C$6,$C$8)&gt;0,SUM($C$4,$C$6,$C$8)+((Lägenhetsuppgifter!$C$38+0.6)+(Lägenhetsuppgifter!$C$45))*Lägenhetsuppgifter!$C$63,"0")</f>
        <v>0</v>
      </c>
      <c r="D35" s="58" t="s">
        <v>21</v>
      </c>
      <c r="E35" s="59">
        <v>0</v>
      </c>
    </row>
    <row r="36" ht="12.75">
      <c r="E36" s="62"/>
    </row>
    <row r="37" spans="1:5" ht="12.75">
      <c r="A37" s="104" t="s">
        <v>157</v>
      </c>
      <c r="B37" s="24" t="s">
        <v>88</v>
      </c>
      <c r="C37" s="58">
        <f>IF(Lägenhetsuppgifter!$C$63=0,0,$A$40)</f>
        <v>0</v>
      </c>
      <c r="D37" s="58" t="s">
        <v>3</v>
      </c>
      <c r="E37" s="59">
        <v>0</v>
      </c>
    </row>
    <row r="38" spans="1:5" ht="12.75">
      <c r="A38" s="105"/>
      <c r="B38" s="24" t="s">
        <v>89</v>
      </c>
      <c r="C38" s="58">
        <f>IF(Lägenhetsuppgifter!$C$63=0,0,$A$40)</f>
        <v>0</v>
      </c>
      <c r="D38" s="58" t="s">
        <v>3</v>
      </c>
      <c r="E38" s="59">
        <v>0</v>
      </c>
    </row>
    <row r="39" spans="1:5" ht="12.75">
      <c r="A39" s="100">
        <f>IF(Lägenhetsuppgifter!$C$63&lt;=8,1,0)</f>
        <v>1</v>
      </c>
      <c r="B39" s="24" t="s">
        <v>89</v>
      </c>
      <c r="C39" s="58">
        <f>IF(Lägenhetsuppgifter!$C$63=0,0,$A$40)</f>
        <v>0</v>
      </c>
      <c r="D39" s="58" t="s">
        <v>3</v>
      </c>
      <c r="E39" s="59">
        <v>0</v>
      </c>
    </row>
    <row r="40" spans="1:5" ht="12.75">
      <c r="A40" s="68">
        <f>IF(Lägenhetsuppgifter!$C$63&gt;8,0,$A$39)</f>
        <v>1</v>
      </c>
      <c r="B40" s="108" t="s">
        <v>90</v>
      </c>
      <c r="C40" s="58">
        <f>IF(Lägenhetsuppgifter!$C$63=0,0,$A$40)</f>
        <v>0</v>
      </c>
      <c r="D40" s="58" t="s">
        <v>3</v>
      </c>
      <c r="E40" s="59">
        <v>0</v>
      </c>
    </row>
    <row r="41" spans="1:5" ht="12.75">
      <c r="A41" s="104" t="s">
        <v>158</v>
      </c>
      <c r="B41" s="24" t="s">
        <v>91</v>
      </c>
      <c r="C41" s="57" t="str">
        <f>IF(Lägenhetsuppgifter!$C$63&gt;8,1,"0")</f>
        <v>0</v>
      </c>
      <c r="D41" s="58" t="s">
        <v>3</v>
      </c>
      <c r="E41" s="59">
        <v>0</v>
      </c>
    </row>
    <row r="42" spans="2:5" ht="12.75">
      <c r="B42" s="11" t="s">
        <v>92</v>
      </c>
      <c r="C42" s="57" t="str">
        <f>IF(Lägenhetsuppgifter!$C$63&gt;8,1,"0")</f>
        <v>0</v>
      </c>
      <c r="D42" s="58" t="s">
        <v>3</v>
      </c>
      <c r="E42" s="61">
        <v>0</v>
      </c>
    </row>
    <row r="43" spans="2:5" ht="12.75">
      <c r="B43" s="11" t="s">
        <v>93</v>
      </c>
      <c r="C43" s="57" t="str">
        <f>IF(Lägenhetsuppgifter!$C$63&gt;8,1,"0")</f>
        <v>0</v>
      </c>
      <c r="D43" s="58" t="s">
        <v>3</v>
      </c>
      <c r="E43" s="61">
        <v>0</v>
      </c>
    </row>
    <row r="44" spans="2:5" ht="12.75">
      <c r="B44" s="11" t="s">
        <v>94</v>
      </c>
      <c r="C44" s="57" t="str">
        <f>IF(Lägenhetsuppgifter!$C$63&gt;8,1,"0")</f>
        <v>0</v>
      </c>
      <c r="D44" s="58" t="s">
        <v>3</v>
      </c>
      <c r="E44" s="61">
        <v>0</v>
      </c>
    </row>
    <row r="45" spans="2:5" ht="12.75">
      <c r="B45" s="11" t="s">
        <v>95</v>
      </c>
      <c r="C45" s="58">
        <f>(Lägenhetsuppgifter!$C$63)*2</f>
        <v>0</v>
      </c>
      <c r="D45" s="58" t="s">
        <v>3</v>
      </c>
      <c r="E45" s="61">
        <v>0</v>
      </c>
    </row>
    <row r="46" spans="2:5" ht="12.75">
      <c r="B46" s="24" t="s">
        <v>96</v>
      </c>
      <c r="C46" s="58">
        <f>(Lägenhetsuppgifter!$C$63)*2</f>
        <v>0</v>
      </c>
      <c r="D46" s="58" t="s">
        <v>3</v>
      </c>
      <c r="E46" s="59">
        <v>0</v>
      </c>
    </row>
    <row r="47" spans="4:5" ht="12.75">
      <c r="D47" s="70"/>
      <c r="E47" s="62"/>
    </row>
    <row r="48" spans="2:5" ht="12.75">
      <c r="B48" s="24" t="s">
        <v>97</v>
      </c>
      <c r="C48" s="58" t="str">
        <f>IF(Lägenhetsuppgifter!C63&gt;0,(Lägenhetsuppgifter!C63-C49),"0")</f>
        <v>0</v>
      </c>
      <c r="D48" s="58" t="s">
        <v>3</v>
      </c>
      <c r="E48" s="59">
        <v>0</v>
      </c>
    </row>
    <row r="49" spans="1:5" ht="12.75">
      <c r="A49" s="56" t="s">
        <v>98</v>
      </c>
      <c r="B49" s="11" t="s">
        <v>99</v>
      </c>
      <c r="C49" s="60">
        <v>0</v>
      </c>
      <c r="D49" s="58" t="s">
        <v>3</v>
      </c>
      <c r="E49" s="61">
        <v>0</v>
      </c>
    </row>
    <row r="50" spans="2:5" ht="12.75">
      <c r="B50" s="24" t="s">
        <v>100</v>
      </c>
      <c r="C50" s="58" t="str">
        <f>IF(Lägenhetsuppgifter!C63&gt;0,(Lägenhetsuppgifter!C63-C49),"0")</f>
        <v>0</v>
      </c>
      <c r="D50" s="58" t="s">
        <v>3</v>
      </c>
      <c r="E50" s="59">
        <v>0</v>
      </c>
    </row>
    <row r="51" spans="2:5" ht="12.75">
      <c r="B51" s="11" t="s">
        <v>101</v>
      </c>
      <c r="C51" s="69">
        <v>0</v>
      </c>
      <c r="D51" s="58" t="s">
        <v>3</v>
      </c>
      <c r="E51" s="61">
        <v>0</v>
      </c>
    </row>
    <row r="52" spans="2:5" ht="12.75">
      <c r="B52" s="24" t="s">
        <v>102</v>
      </c>
      <c r="C52" s="58" t="str">
        <f>IF(Lägenhetsuppgifter!C63&gt;0,(Lägenhetsuppgifter!C63-C49),"0")</f>
        <v>0</v>
      </c>
      <c r="D52" s="58" t="s">
        <v>3</v>
      </c>
      <c r="E52" s="59">
        <v>0</v>
      </c>
    </row>
    <row r="53" spans="2:5" ht="12.75">
      <c r="B53" s="11" t="s">
        <v>103</v>
      </c>
      <c r="C53" s="69">
        <f>C49</f>
        <v>0</v>
      </c>
      <c r="D53" s="58" t="s">
        <v>3</v>
      </c>
      <c r="E53" s="59">
        <v>0</v>
      </c>
    </row>
    <row r="54" spans="2:5" ht="12.75">
      <c r="B54" s="24" t="s">
        <v>104</v>
      </c>
      <c r="C54" s="58" t="str">
        <f>IF(Lägenhetsuppgifter!C63&gt;0,(Lägenhetsuppgifter!C63-C49),"0")</f>
        <v>0</v>
      </c>
      <c r="D54" s="58" t="s">
        <v>3</v>
      </c>
      <c r="E54" s="59">
        <v>0</v>
      </c>
    </row>
    <row r="55" spans="2:5" ht="12.75">
      <c r="B55" s="11" t="s">
        <v>105</v>
      </c>
      <c r="C55" s="69">
        <f>C49</f>
        <v>0</v>
      </c>
      <c r="D55" s="58" t="s">
        <v>3</v>
      </c>
      <c r="E55" s="61">
        <v>0</v>
      </c>
    </row>
    <row r="56" ht="12.75">
      <c r="E56" s="62"/>
    </row>
    <row r="57" spans="1:5" ht="12.75">
      <c r="A57" s="56" t="s">
        <v>106</v>
      </c>
      <c r="B57" s="24" t="s">
        <v>107</v>
      </c>
      <c r="C57" s="57">
        <v>0</v>
      </c>
      <c r="D57" s="58" t="s">
        <v>21</v>
      </c>
      <c r="E57" s="59">
        <v>0</v>
      </c>
    </row>
    <row r="58" spans="1:5" ht="12.75">
      <c r="A58" s="104" t="s">
        <v>167</v>
      </c>
      <c r="B58" s="24" t="s">
        <v>108</v>
      </c>
      <c r="C58" s="57">
        <v>0</v>
      </c>
      <c r="D58" s="58" t="s">
        <v>3</v>
      </c>
      <c r="E58" s="59">
        <v>0</v>
      </c>
    </row>
    <row r="59" spans="1:5" ht="12.75">
      <c r="A59" s="56" t="s">
        <v>109</v>
      </c>
      <c r="B59" s="24" t="s">
        <v>110</v>
      </c>
      <c r="C59" s="57">
        <v>0</v>
      </c>
      <c r="D59" s="58" t="s">
        <v>3</v>
      </c>
      <c r="E59" s="59">
        <v>0</v>
      </c>
    </row>
    <row r="60" spans="1:5" ht="12.75">
      <c r="A60" s="56" t="s">
        <v>111</v>
      </c>
      <c r="B60" s="24" t="s">
        <v>112</v>
      </c>
      <c r="C60" s="57">
        <v>0</v>
      </c>
      <c r="D60" s="58" t="s">
        <v>3</v>
      </c>
      <c r="E60" s="59">
        <v>0</v>
      </c>
    </row>
    <row r="61" spans="2:5" ht="12.75">
      <c r="B61" s="24" t="s">
        <v>113</v>
      </c>
      <c r="C61" s="57">
        <v>0</v>
      </c>
      <c r="D61" s="58" t="s">
        <v>3</v>
      </c>
      <c r="E61" s="59">
        <v>0</v>
      </c>
    </row>
    <row r="62" spans="2:5" ht="12.75">
      <c r="B62" s="24" t="s">
        <v>114</v>
      </c>
      <c r="C62" s="57">
        <v>0</v>
      </c>
      <c r="D62" s="58" t="s">
        <v>21</v>
      </c>
      <c r="E62" s="59">
        <v>0</v>
      </c>
    </row>
    <row r="63" spans="2:5" ht="12.75">
      <c r="B63" s="24" t="s">
        <v>115</v>
      </c>
      <c r="C63" s="57">
        <v>0</v>
      </c>
      <c r="D63" s="58" t="s">
        <v>3</v>
      </c>
      <c r="E63" s="59">
        <v>0</v>
      </c>
    </row>
    <row r="64" spans="2:5" ht="12.75">
      <c r="B64" s="24" t="s">
        <v>116</v>
      </c>
      <c r="C64" s="57">
        <v>0</v>
      </c>
      <c r="D64" s="58" t="s">
        <v>3</v>
      </c>
      <c r="E64" s="59">
        <v>0</v>
      </c>
    </row>
    <row r="65" spans="2:5" ht="12.75">
      <c r="B65" s="24" t="s">
        <v>117</v>
      </c>
      <c r="C65" s="57">
        <v>0</v>
      </c>
      <c r="D65" s="58" t="s">
        <v>3</v>
      </c>
      <c r="E65" s="59">
        <v>0</v>
      </c>
    </row>
    <row r="66" spans="2:5" ht="12.75">
      <c r="B66" s="11" t="s">
        <v>118</v>
      </c>
      <c r="C66" s="60">
        <v>0</v>
      </c>
      <c r="D66" s="58" t="s">
        <v>3</v>
      </c>
      <c r="E66" s="61">
        <v>0</v>
      </c>
    </row>
    <row r="67" spans="2:5" ht="12.75">
      <c r="B67" s="24" t="s">
        <v>119</v>
      </c>
      <c r="C67" s="57">
        <v>0</v>
      </c>
      <c r="D67" s="58" t="s">
        <v>3</v>
      </c>
      <c r="E67" s="59">
        <v>0</v>
      </c>
    </row>
    <row r="69" spans="2:4" ht="12.75">
      <c r="B69" s="71" t="s">
        <v>120</v>
      </c>
      <c r="C69" s="72">
        <v>0</v>
      </c>
      <c r="D69" s="73" t="s">
        <v>121</v>
      </c>
    </row>
    <row r="71" ht="18.75">
      <c r="A71" s="2" t="s">
        <v>122</v>
      </c>
    </row>
    <row r="72" spans="2:5" s="14" customFormat="1" ht="15.75">
      <c r="B72" s="8" t="s">
        <v>123</v>
      </c>
      <c r="C72" s="53" t="s">
        <v>51</v>
      </c>
      <c r="D72" s="53" t="s">
        <v>52</v>
      </c>
      <c r="E72" s="74" t="s">
        <v>53</v>
      </c>
    </row>
    <row r="74" spans="2:5" s="47" customFormat="1" ht="12.75">
      <c r="B74" s="75" t="s">
        <v>124</v>
      </c>
      <c r="C74" s="76"/>
      <c r="D74" s="76"/>
      <c r="E74" s="77"/>
    </row>
    <row r="75" spans="2:5" ht="12.75">
      <c r="B75" s="24" t="s">
        <v>125</v>
      </c>
      <c r="C75" s="58">
        <f>SUM(C4:C9,C15,C22)</f>
        <v>0</v>
      </c>
      <c r="D75" s="58" t="s">
        <v>21</v>
      </c>
      <c r="E75" s="59">
        <v>0</v>
      </c>
    </row>
    <row r="76" spans="2:5" ht="12.75">
      <c r="B76" s="24" t="s">
        <v>126</v>
      </c>
      <c r="C76" s="57">
        <v>0</v>
      </c>
      <c r="D76" s="58" t="s">
        <v>21</v>
      </c>
      <c r="E76" s="59">
        <v>0</v>
      </c>
    </row>
    <row r="77" spans="2:5" ht="12.75">
      <c r="B77" s="11" t="s">
        <v>127</v>
      </c>
      <c r="C77" s="69">
        <f>SUM(C57,C62)</f>
        <v>0</v>
      </c>
      <c r="D77" s="58" t="s">
        <v>21</v>
      </c>
      <c r="E77" s="61">
        <v>0</v>
      </c>
    </row>
    <row r="78" ht="12.75">
      <c r="E78" s="62"/>
    </row>
    <row r="79" spans="2:5" s="47" customFormat="1" ht="12.75">
      <c r="B79" s="75" t="s">
        <v>128</v>
      </c>
      <c r="C79" s="76"/>
      <c r="D79" s="76"/>
      <c r="E79" s="78"/>
    </row>
    <row r="80" spans="2:5" ht="12.75">
      <c r="B80" s="24" t="s">
        <v>129</v>
      </c>
      <c r="C80" s="58">
        <f>SUM(C4:C9)</f>
        <v>0</v>
      </c>
      <c r="D80" s="58" t="s">
        <v>21</v>
      </c>
      <c r="E80" s="59">
        <v>0</v>
      </c>
    </row>
    <row r="81" spans="2:5" ht="12.75">
      <c r="B81" s="11" t="s">
        <v>130</v>
      </c>
      <c r="C81" s="69">
        <f>Lägenhetsuppgifter!C63*2</f>
        <v>0</v>
      </c>
      <c r="D81" s="69" t="s">
        <v>3</v>
      </c>
      <c r="E81" s="61">
        <v>0</v>
      </c>
    </row>
    <row r="82" ht="12.75">
      <c r="E82" s="62"/>
    </row>
    <row r="83" spans="2:5" s="47" customFormat="1" ht="12.75">
      <c r="B83" s="75" t="s">
        <v>131</v>
      </c>
      <c r="C83" s="76"/>
      <c r="D83" s="76"/>
      <c r="E83" s="78"/>
    </row>
    <row r="84" spans="2:5" ht="12.75">
      <c r="B84" s="24" t="s">
        <v>132</v>
      </c>
      <c r="C84" s="58">
        <f>Lägenhetsuppgifter!C63</f>
        <v>0</v>
      </c>
      <c r="D84" s="58" t="s">
        <v>3</v>
      </c>
      <c r="E84" s="59">
        <v>0</v>
      </c>
    </row>
    <row r="85" spans="2:5" ht="12.75">
      <c r="B85" s="11" t="s">
        <v>133</v>
      </c>
      <c r="C85" s="69">
        <f>Lägenhetsuppgifter!C63*2</f>
        <v>0</v>
      </c>
      <c r="D85" s="58" t="s">
        <v>3</v>
      </c>
      <c r="E85" s="61">
        <v>0</v>
      </c>
    </row>
    <row r="86" ht="12.75">
      <c r="E86" s="62"/>
    </row>
    <row r="87" spans="2:5" s="47" customFormat="1" ht="12.75">
      <c r="B87" s="75" t="s">
        <v>38</v>
      </c>
      <c r="C87" s="76"/>
      <c r="D87" s="76"/>
      <c r="E87" s="78"/>
    </row>
    <row r="88" spans="2:5" ht="12.75">
      <c r="B88" s="24" t="s">
        <v>134</v>
      </c>
      <c r="C88" s="57">
        <v>0</v>
      </c>
      <c r="D88" s="58" t="s">
        <v>3</v>
      </c>
      <c r="E88" s="59">
        <v>0</v>
      </c>
    </row>
    <row r="89" spans="2:5" ht="12.75">
      <c r="B89" s="107" t="s">
        <v>159</v>
      </c>
      <c r="C89" s="60">
        <v>0</v>
      </c>
      <c r="D89" s="69" t="s">
        <v>136</v>
      </c>
      <c r="E89" s="61">
        <v>0</v>
      </c>
    </row>
    <row r="90" spans="2:5" ht="12.75">
      <c r="B90" s="11" t="s">
        <v>135</v>
      </c>
      <c r="C90" s="60">
        <v>0</v>
      </c>
      <c r="D90" s="69" t="s">
        <v>136</v>
      </c>
      <c r="E90" s="61">
        <v>0</v>
      </c>
    </row>
    <row r="91" ht="12.75">
      <c r="A91" s="79" t="s">
        <v>137</v>
      </c>
    </row>
    <row r="92" spans="2:3" ht="12.75">
      <c r="B92" s="24" t="s">
        <v>138</v>
      </c>
      <c r="C92" s="80">
        <f>SUM(C75*E75,C76*E76,C77*E77,C80*E80,C81*E81,C84*E84,C85*E85,C88*E88,C89*E89,C90*E90)</f>
        <v>0</v>
      </c>
    </row>
  </sheetData>
  <printOptions/>
  <pageMargins left="0.4597222222222222" right="0.24" top="0.32013888888888886" bottom="0.5" header="0.5118055555555555" footer="0.5118055555555555"/>
  <pageSetup horizontalDpi="300" verticalDpi="3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6"/>
  <sheetViews>
    <sheetView zoomScale="55" zoomScaleNormal="55" workbookViewId="0" topLeftCell="A1">
      <selection activeCell="C74" sqref="C74"/>
    </sheetView>
  </sheetViews>
  <sheetFormatPr defaultColWidth="9.140625" defaultRowHeight="12.75"/>
  <cols>
    <col min="1" max="1" width="18.421875" style="0" customWidth="1"/>
    <col min="2" max="2" width="46.00390625" style="0" customWidth="1"/>
    <col min="3" max="3" width="33.28125" style="0" customWidth="1"/>
    <col min="4" max="4" width="12.00390625" style="0" customWidth="1"/>
  </cols>
  <sheetData>
    <row r="1" spans="1:4" ht="18.75">
      <c r="A1" s="2" t="s">
        <v>49</v>
      </c>
      <c r="B1" s="5"/>
      <c r="C1" s="51"/>
      <c r="D1" s="51"/>
    </row>
    <row r="2" spans="1:4" ht="15.75">
      <c r="A2" s="14"/>
      <c r="B2" s="8" t="s">
        <v>50</v>
      </c>
      <c r="C2" s="53" t="s">
        <v>139</v>
      </c>
      <c r="D2" s="81"/>
    </row>
    <row r="3" spans="3:4" ht="12.75">
      <c r="C3" s="49"/>
      <c r="D3" s="82"/>
    </row>
    <row r="4" spans="2:4" ht="12.75">
      <c r="B4" s="24" t="s">
        <v>56</v>
      </c>
      <c r="C4" s="83">
        <f>Material_Arbete!C4*Material_Arbete!E4+((Lägenhetsuppgifter!$C$38+0.6)+Lägenhetsuppgifter!$C$45)*Material_Arbete!C4</f>
        <v>0</v>
      </c>
      <c r="D4" s="82"/>
    </row>
    <row r="5" spans="2:4" ht="12.75">
      <c r="B5" s="24" t="s">
        <v>58</v>
      </c>
      <c r="C5" s="83">
        <f>Material_Arbete!C5*Material_Arbete!E5+((Lägenhetsuppgifter!$C$38+0.6)+Lägenhetsuppgifter!$C$45)*Material_Arbete!C5</f>
        <v>0</v>
      </c>
      <c r="D5" s="82"/>
    </row>
    <row r="6" spans="2:4" ht="12.75">
      <c r="B6" s="24" t="s">
        <v>59</v>
      </c>
      <c r="C6" s="83">
        <f>Material_Arbete!C6*Material_Arbete!E6+((Lägenhetsuppgifter!$C$38+0.6)+Lägenhetsuppgifter!$C$45)*Material_Arbete!C6</f>
        <v>0</v>
      </c>
      <c r="D6" s="82"/>
    </row>
    <row r="7" spans="2:4" ht="12.75">
      <c r="B7" s="24" t="s">
        <v>60</v>
      </c>
      <c r="C7" s="83">
        <f>Material_Arbete!C7*Material_Arbete!E7+((Lägenhetsuppgifter!$C$38+0.6)+Lägenhetsuppgifter!$C$45)*Material_Arbete!C7</f>
        <v>0</v>
      </c>
      <c r="D7" s="82"/>
    </row>
    <row r="8" spans="2:4" ht="12.75">
      <c r="B8" s="24" t="s">
        <v>61</v>
      </c>
      <c r="C8" s="83">
        <f>Material_Arbete!C8*Material_Arbete!E8+((Lägenhetsuppgifter!$C$38+0.6)+Lägenhetsuppgifter!$C$45)*Material_Arbete!C8</f>
        <v>0</v>
      </c>
      <c r="D8" s="82"/>
    </row>
    <row r="9" spans="2:4" ht="12.75">
      <c r="B9" s="24" t="s">
        <v>62</v>
      </c>
      <c r="C9" s="83">
        <f>Material_Arbete!C9*Material_Arbete!E9+((Lägenhetsuppgifter!$C$38+0.6)+Lägenhetsuppgifter!$C$45)*Material_Arbete!C9</f>
        <v>0</v>
      </c>
      <c r="D9" s="82"/>
    </row>
    <row r="10" spans="2:4" ht="12.75">
      <c r="B10" s="24" t="s">
        <v>140</v>
      </c>
      <c r="C10" s="83">
        <f>Material_Arbete!C10*Material_Arbete!E10</f>
        <v>0</v>
      </c>
      <c r="D10" s="82"/>
    </row>
    <row r="11" spans="2:4" ht="12.75">
      <c r="B11" s="24" t="s">
        <v>141</v>
      </c>
      <c r="C11" s="83">
        <f>Material_Arbete!C11*Material_Arbete!E11</f>
        <v>0</v>
      </c>
      <c r="D11" s="82"/>
    </row>
    <row r="12" spans="2:4" ht="12.75">
      <c r="B12" s="11" t="s">
        <v>65</v>
      </c>
      <c r="C12" s="83">
        <f>Material_Arbete!C12*Material_Arbete!E12</f>
        <v>0</v>
      </c>
      <c r="D12" s="82"/>
    </row>
    <row r="13" spans="2:4" ht="12.75">
      <c r="B13" s="24" t="s">
        <v>66</v>
      </c>
      <c r="C13" s="83">
        <f>Material_Arbete!C13*Material_Arbete!E13</f>
        <v>0</v>
      </c>
      <c r="D13" s="82"/>
    </row>
    <row r="14" spans="3:4" s="7" customFormat="1" ht="12.75">
      <c r="C14" s="84"/>
      <c r="D14" s="82"/>
    </row>
    <row r="15" spans="2:4" ht="12.75">
      <c r="B15" s="24" t="s">
        <v>67</v>
      </c>
      <c r="C15" s="83">
        <f>Material_Arbete!C16*Material_Arbete!E16+((Lägenhetsuppgifter!$C$38+0.6)+Lägenhetsuppgifter!$C$45)*Material_Arbete!C16*2</f>
        <v>0</v>
      </c>
      <c r="D15" s="82"/>
    </row>
    <row r="16" spans="2:4" ht="12.75">
      <c r="B16" s="24"/>
      <c r="C16" s="83"/>
      <c r="D16" s="82"/>
    </row>
    <row r="17" spans="2:4" ht="12.75">
      <c r="B17" s="24"/>
      <c r="C17" s="83"/>
      <c r="D17" s="82"/>
    </row>
    <row r="18" spans="2:4" ht="12.75">
      <c r="B18" s="24"/>
      <c r="C18" s="83"/>
      <c r="D18" s="82"/>
    </row>
    <row r="19" spans="2:4" ht="12.75">
      <c r="B19" s="24" t="s">
        <v>71</v>
      </c>
      <c r="C19" s="83">
        <f>Material_Arbete!C19*Material_Arbete!E19+((Lägenhetsuppgifter!C38+0.6)+Lägenhetsuppgifter!C45)*Material_Arbete!C19*2</f>
        <v>0</v>
      </c>
      <c r="D19" s="82"/>
    </row>
    <row r="20" spans="2:4" ht="12.75">
      <c r="B20" s="24"/>
      <c r="C20" s="83"/>
      <c r="D20" s="82"/>
    </row>
    <row r="21" spans="2:4" ht="12.75">
      <c r="B21" s="24"/>
      <c r="C21" s="83"/>
      <c r="D21" s="82"/>
    </row>
    <row r="22" spans="2:4" s="85" customFormat="1" ht="12.75">
      <c r="B22" s="11"/>
      <c r="C22" s="83"/>
      <c r="D22" s="82"/>
    </row>
    <row r="23" spans="3:4" s="32" customFormat="1" ht="12.75">
      <c r="C23" s="84"/>
      <c r="D23" s="82"/>
    </row>
    <row r="24" spans="2:4" ht="12.75">
      <c r="B24" s="24" t="s">
        <v>142</v>
      </c>
      <c r="C24" s="83">
        <f>Material_Arbete!C24*Material_Arbete!E24</f>
        <v>0</v>
      </c>
      <c r="D24" s="82"/>
    </row>
    <row r="25" spans="2:4" ht="12.75">
      <c r="B25" s="11" t="s">
        <v>143</v>
      </c>
      <c r="C25" s="83">
        <f>Material_Arbete!C25*Material_Arbete!E25</f>
        <v>0</v>
      </c>
      <c r="D25" s="82"/>
    </row>
    <row r="26" spans="3:4" s="7" customFormat="1" ht="12.75">
      <c r="C26" s="84"/>
      <c r="D26" s="82"/>
    </row>
    <row r="27" spans="2:4" ht="12.75">
      <c r="B27" s="24" t="s">
        <v>77</v>
      </c>
      <c r="C27" s="83">
        <f>Material_Arbete!C27*Material_Arbete!E27</f>
        <v>0</v>
      </c>
      <c r="D27" s="82"/>
    </row>
    <row r="28" spans="2:4" ht="12.75">
      <c r="B28" s="24" t="s">
        <v>78</v>
      </c>
      <c r="C28" s="83">
        <f>Material_Arbete!C28*Material_Arbete!E28</f>
        <v>0</v>
      </c>
      <c r="D28" s="82"/>
    </row>
    <row r="29" spans="2:4" ht="12.75">
      <c r="B29" s="24" t="s">
        <v>79</v>
      </c>
      <c r="C29" s="83">
        <f>Material_Arbete!C29*Material_Arbete!E29</f>
        <v>0</v>
      </c>
      <c r="D29" s="82"/>
    </row>
    <row r="30" spans="2:4" ht="12.75">
      <c r="B30" s="11" t="s">
        <v>80</v>
      </c>
      <c r="C30" s="83">
        <f>Material_Arbete!C30*Material_Arbete!E30</f>
        <v>0</v>
      </c>
      <c r="D30" s="82"/>
    </row>
    <row r="31" spans="3:4" s="7" customFormat="1" ht="12.75">
      <c r="C31" s="84"/>
      <c r="D31" s="82"/>
    </row>
    <row r="32" spans="2:4" ht="12.75">
      <c r="B32" s="24" t="s">
        <v>82</v>
      </c>
      <c r="C32" s="83">
        <f>Material_Arbete!C32*Material_Arbete!E32+((Lägenhetsuppgifter!$C$38+0.6)+Lägenhetsuppgifter!$C$45)*Material_Arbete!C32*2</f>
        <v>0</v>
      </c>
      <c r="D32" s="82"/>
    </row>
    <row r="33" spans="2:4" ht="12.75">
      <c r="B33" s="24"/>
      <c r="C33" s="83"/>
      <c r="D33" s="82"/>
    </row>
    <row r="34" spans="2:4" ht="12.75">
      <c r="B34" s="24"/>
      <c r="C34" s="83"/>
      <c r="D34" s="82"/>
    </row>
    <row r="35" spans="2:4" ht="12.75">
      <c r="B35" s="24"/>
      <c r="C35" s="83"/>
      <c r="D35" s="82"/>
    </row>
    <row r="36" spans="3:4" s="7" customFormat="1" ht="12.75">
      <c r="C36" s="84"/>
      <c r="D36" s="82"/>
    </row>
    <row r="37" spans="2:4" ht="12.75">
      <c r="B37" s="24" t="s">
        <v>88</v>
      </c>
      <c r="C37" s="83">
        <f>Material_Arbete!C37*Material_Arbete!E37</f>
        <v>0</v>
      </c>
      <c r="D37" s="82"/>
    </row>
    <row r="38" spans="2:4" ht="12.75">
      <c r="B38" s="24"/>
      <c r="C38" s="83"/>
      <c r="D38" s="82"/>
    </row>
    <row r="39" spans="2:4" ht="12.75">
      <c r="B39" s="24"/>
      <c r="C39" s="83"/>
      <c r="D39" s="82"/>
    </row>
    <row r="40" spans="2:4" ht="12.75">
      <c r="B40" s="24"/>
      <c r="C40" s="83"/>
      <c r="D40" s="82"/>
    </row>
    <row r="41" spans="2:4" ht="12.75">
      <c r="B41" s="24" t="s">
        <v>91</v>
      </c>
      <c r="C41" s="83">
        <f>Material_Arbete!C41*Material_Arbete!E41</f>
        <v>0</v>
      </c>
      <c r="D41" s="82"/>
    </row>
    <row r="42" spans="2:4" ht="12.75">
      <c r="B42" s="11"/>
      <c r="C42" s="83"/>
      <c r="D42" s="82"/>
    </row>
    <row r="43" spans="2:4" ht="12.75">
      <c r="B43" s="11"/>
      <c r="C43" s="83"/>
      <c r="D43" s="82"/>
    </row>
    <row r="44" spans="2:4" ht="12.75">
      <c r="B44" s="11"/>
      <c r="C44" s="83"/>
      <c r="D44" s="82"/>
    </row>
    <row r="45" spans="2:4" ht="12.75">
      <c r="B45" s="11" t="s">
        <v>95</v>
      </c>
      <c r="C45" s="83">
        <f>Material_Arbete!C45*Material_Arbete!E45</f>
        <v>0</v>
      </c>
      <c r="D45" s="82"/>
    </row>
    <row r="46" spans="2:4" ht="12.75">
      <c r="B46" s="24"/>
      <c r="C46" s="83"/>
      <c r="D46" s="82"/>
    </row>
    <row r="47" spans="3:4" s="7" customFormat="1" ht="12.75">
      <c r="C47" s="84"/>
      <c r="D47" s="82"/>
    </row>
    <row r="48" spans="2:4" ht="12.75">
      <c r="B48" s="24" t="s">
        <v>97</v>
      </c>
      <c r="C48" s="83">
        <f>Material_Arbete!C48*Material_Arbete!E48</f>
        <v>0</v>
      </c>
      <c r="D48" s="82"/>
    </row>
    <row r="49" spans="2:4" ht="12.75">
      <c r="B49" s="11" t="s">
        <v>99</v>
      </c>
      <c r="C49" s="83">
        <f>Material_Arbete!C49*Material_Arbete!E49</f>
        <v>0</v>
      </c>
      <c r="D49" s="82"/>
    </row>
    <row r="50" spans="2:4" ht="12.75">
      <c r="B50" s="24"/>
      <c r="C50" s="83"/>
      <c r="D50" s="82"/>
    </row>
    <row r="51" spans="2:4" ht="12.75">
      <c r="B51" s="11"/>
      <c r="C51" s="83"/>
      <c r="D51" s="82"/>
    </row>
    <row r="52" spans="2:4" ht="12.75">
      <c r="B52" s="24"/>
      <c r="C52" s="83"/>
      <c r="D52" s="82"/>
    </row>
    <row r="53" spans="2:4" ht="12.75">
      <c r="B53" s="11"/>
      <c r="C53" s="83"/>
      <c r="D53" s="82"/>
    </row>
    <row r="54" spans="2:4" ht="12.75">
      <c r="B54" s="24"/>
      <c r="C54" s="83"/>
      <c r="D54" s="82"/>
    </row>
    <row r="55" spans="2:4" ht="12.75">
      <c r="B55" s="11"/>
      <c r="C55" s="83"/>
      <c r="D55" s="82"/>
    </row>
    <row r="56" spans="3:4" s="7" customFormat="1" ht="12.75">
      <c r="C56" s="84"/>
      <c r="D56" s="82"/>
    </row>
    <row r="57" spans="2:4" ht="12.75">
      <c r="B57" s="24" t="s">
        <v>107</v>
      </c>
      <c r="C57" s="83">
        <f>Material_Arbete!C57*Material_Arbete!E57</f>
        <v>0</v>
      </c>
      <c r="D57" s="82"/>
    </row>
    <row r="58" spans="2:4" ht="12.75">
      <c r="B58" s="24" t="s">
        <v>108</v>
      </c>
      <c r="C58" s="83">
        <f>Material_Arbete!C58*Material_Arbete!E58</f>
        <v>0</v>
      </c>
      <c r="D58" s="82"/>
    </row>
    <row r="59" spans="2:4" ht="12.75">
      <c r="B59" s="24" t="s">
        <v>110</v>
      </c>
      <c r="C59" s="83">
        <f>Material_Arbete!C59*Material_Arbete!E59</f>
        <v>0</v>
      </c>
      <c r="D59" s="82"/>
    </row>
    <row r="60" spans="2:4" ht="12.75">
      <c r="B60" s="24" t="s">
        <v>112</v>
      </c>
      <c r="C60" s="83">
        <f>Material_Arbete!C60*Material_Arbete!E60</f>
        <v>0</v>
      </c>
      <c r="D60" s="82"/>
    </row>
    <row r="61" spans="2:4" ht="12.75">
      <c r="B61" s="24" t="s">
        <v>113</v>
      </c>
      <c r="C61" s="83">
        <f>Material_Arbete!C61*Material_Arbete!E61</f>
        <v>0</v>
      </c>
      <c r="D61" s="82"/>
    </row>
    <row r="62" spans="2:4" ht="12.75">
      <c r="B62" s="24" t="s">
        <v>114</v>
      </c>
      <c r="C62" s="83">
        <f>Material_Arbete!C62*Material_Arbete!E62</f>
        <v>0</v>
      </c>
      <c r="D62" s="82"/>
    </row>
    <row r="63" spans="2:4" ht="12.75">
      <c r="B63" s="24" t="s">
        <v>115</v>
      </c>
      <c r="C63" s="83">
        <f>Material_Arbete!C63*Material_Arbete!E63</f>
        <v>0</v>
      </c>
      <c r="D63" s="82"/>
    </row>
    <row r="64" spans="2:4" ht="12.75">
      <c r="B64" s="24" t="s">
        <v>116</v>
      </c>
      <c r="C64" s="83">
        <f>Material_Arbete!C64*Material_Arbete!E64</f>
        <v>0</v>
      </c>
      <c r="D64" s="82"/>
    </row>
    <row r="65" spans="2:4" ht="12.75">
      <c r="B65" s="24" t="s">
        <v>117</v>
      </c>
      <c r="C65" s="83">
        <f>Material_Arbete!C65*Material_Arbete!E65</f>
        <v>0</v>
      </c>
      <c r="D65" s="82"/>
    </row>
    <row r="66" spans="2:4" ht="12.75">
      <c r="B66" s="11" t="s">
        <v>118</v>
      </c>
      <c r="C66" s="83">
        <f>Material_Arbete!C66*Material_Arbete!E66</f>
        <v>0</v>
      </c>
      <c r="D66" s="82"/>
    </row>
    <row r="67" spans="2:4" ht="12.75">
      <c r="B67" s="24" t="s">
        <v>119</v>
      </c>
      <c r="C67" s="83">
        <f>Material_Arbete!C67*Material_Arbete!E67</f>
        <v>0</v>
      </c>
      <c r="D67" s="82"/>
    </row>
    <row r="68" spans="3:4" ht="12.75">
      <c r="C68" s="49"/>
      <c r="D68" s="49"/>
    </row>
    <row r="69" spans="2:4" ht="12.75">
      <c r="B69" s="71" t="s">
        <v>120</v>
      </c>
      <c r="C69" s="86">
        <f>Material_Arbete!C69</f>
        <v>0</v>
      </c>
      <c r="D69" s="73" t="s">
        <v>121</v>
      </c>
    </row>
    <row r="70" spans="3:4" ht="12.75">
      <c r="C70" s="49"/>
      <c r="D70" s="49"/>
    </row>
    <row r="72" spans="3:4" ht="12.75">
      <c r="C72" s="87" t="s">
        <v>144</v>
      </c>
      <c r="D72" s="88" t="s">
        <v>145</v>
      </c>
    </row>
    <row r="73" spans="2:4" ht="12.75">
      <c r="B73" s="89" t="s">
        <v>146</v>
      </c>
      <c r="C73" s="90">
        <f>(SUM(C4:C67)*(1-C69/100))*1</f>
        <v>0</v>
      </c>
      <c r="D73" s="91">
        <f>SUM(C4:C67)</f>
        <v>0</v>
      </c>
    </row>
    <row r="74" spans="2:4" ht="12.75">
      <c r="B74" s="24" t="s">
        <v>138</v>
      </c>
      <c r="C74" s="92">
        <f>Material_Arbete!C92</f>
        <v>0</v>
      </c>
      <c r="D74" s="93"/>
    </row>
    <row r="75" spans="2:4" ht="12.75">
      <c r="B75" s="11" t="s">
        <v>147</v>
      </c>
      <c r="C75" s="94">
        <f>C73+C74</f>
        <v>0</v>
      </c>
      <c r="D75" s="93"/>
    </row>
    <row r="76" spans="1:4" ht="15.75">
      <c r="A76" s="79" t="s">
        <v>148</v>
      </c>
      <c r="B76" s="37" t="s">
        <v>149</v>
      </c>
      <c r="C76" s="95">
        <f>Lägenhetsuppgifter!C12*C75</f>
        <v>0</v>
      </c>
      <c r="D76" s="93"/>
    </row>
  </sheetData>
  <printOptions/>
  <pageMargins left="0.4097222222222222" right="0.2701388888888889" top="0.48" bottom="0.42" header="0.5118055555555555" footer="0.5118055555555555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6"/>
  <sheetViews>
    <sheetView zoomScale="55" zoomScaleNormal="55" workbookViewId="0" topLeftCell="A1">
      <selection activeCell="A71" sqref="A71"/>
    </sheetView>
  </sheetViews>
  <sheetFormatPr defaultColWidth="9.140625" defaultRowHeight="12.75"/>
  <cols>
    <col min="1" max="1" width="26.8515625" style="0" customWidth="1"/>
    <col min="2" max="2" width="42.8515625" style="0" customWidth="1"/>
    <col min="3" max="3" width="36.00390625" style="0" customWidth="1"/>
    <col min="4" max="4" width="12.8515625" style="0" customWidth="1"/>
  </cols>
  <sheetData>
    <row r="1" spans="1:4" ht="18.75">
      <c r="A1" s="2" t="s">
        <v>49</v>
      </c>
      <c r="B1" s="5"/>
      <c r="C1" s="51"/>
      <c r="D1" s="51"/>
    </row>
    <row r="2" spans="1:4" ht="15.75">
      <c r="A2" s="14"/>
      <c r="B2" s="8" t="s">
        <v>50</v>
      </c>
      <c r="C2" s="53" t="s">
        <v>139</v>
      </c>
      <c r="D2" s="81"/>
    </row>
    <row r="3" spans="3:4" ht="12.75">
      <c r="C3" s="49"/>
      <c r="D3" s="82"/>
    </row>
    <row r="4" spans="2:4" ht="12.75">
      <c r="B4" s="24" t="s">
        <v>56</v>
      </c>
      <c r="C4" s="83">
        <f>Material_Arbete!C4*Material_Arbete!E4+((Lägenhetsuppgifter!$C$38+0.6)+Lägenhetsuppgifter!$C$45)*Material_Arbete!C4</f>
        <v>0</v>
      </c>
      <c r="D4" s="82"/>
    </row>
    <row r="5" spans="2:4" ht="12.75">
      <c r="B5" s="24" t="s">
        <v>58</v>
      </c>
      <c r="C5" s="83">
        <f>Material_Arbete!C5*Material_Arbete!E5+((Lägenhetsuppgifter!$C$38+0.6)+Lägenhetsuppgifter!$C$45)*Material_Arbete!C5</f>
        <v>0</v>
      </c>
      <c r="D5" s="82"/>
    </row>
    <row r="6" spans="2:4" ht="12.75">
      <c r="B6" s="24" t="s">
        <v>59</v>
      </c>
      <c r="C6" s="83">
        <f>Material_Arbete!C6*Material_Arbete!E6+((Lägenhetsuppgifter!$C$38+0.6)+Lägenhetsuppgifter!$C$45)*Material_Arbete!C6</f>
        <v>0</v>
      </c>
      <c r="D6" s="82"/>
    </row>
    <row r="7" spans="2:4" ht="12.75">
      <c r="B7" s="24" t="s">
        <v>60</v>
      </c>
      <c r="C7" s="83">
        <f>Material_Arbete!C7*Material_Arbete!E7+((Lägenhetsuppgifter!$C$38+0.6)+Lägenhetsuppgifter!$C$45)*Material_Arbete!C7</f>
        <v>0</v>
      </c>
      <c r="D7" s="82"/>
    </row>
    <row r="8" spans="2:4" ht="12.75">
      <c r="B8" s="24" t="s">
        <v>61</v>
      </c>
      <c r="C8" s="83">
        <f>Material_Arbete!C8*Material_Arbete!E8+((Lägenhetsuppgifter!$C$38+0.6)+Lägenhetsuppgifter!$C$45)*Material_Arbete!C8</f>
        <v>0</v>
      </c>
      <c r="D8" s="82"/>
    </row>
    <row r="9" spans="2:4" ht="12.75">
      <c r="B9" s="24" t="s">
        <v>62</v>
      </c>
      <c r="C9" s="83">
        <f>Material_Arbete!C9*Material_Arbete!E9+((Lägenhetsuppgifter!$C$38+0.6)+Lägenhetsuppgifter!$C$45)*Material_Arbete!C9</f>
        <v>0</v>
      </c>
      <c r="D9" s="82"/>
    </row>
    <row r="10" spans="2:4" ht="12.75">
      <c r="B10" s="24" t="s">
        <v>140</v>
      </c>
      <c r="C10" s="83">
        <f>Material_Arbete!C10*Material_Arbete!E10</f>
        <v>0</v>
      </c>
      <c r="D10" s="82"/>
    </row>
    <row r="11" spans="2:4" ht="12.75">
      <c r="B11" s="24" t="s">
        <v>141</v>
      </c>
      <c r="C11" s="83">
        <f>Material_Arbete!C11*Material_Arbete!E11</f>
        <v>0</v>
      </c>
      <c r="D11" s="82"/>
    </row>
    <row r="12" spans="2:4" ht="12.75">
      <c r="B12" s="11" t="s">
        <v>65</v>
      </c>
      <c r="C12" s="83">
        <f>Material_Arbete!C12*Material_Arbete!E12</f>
        <v>0</v>
      </c>
      <c r="D12" s="82"/>
    </row>
    <row r="13" spans="2:4" ht="12.75">
      <c r="B13" s="24" t="s">
        <v>66</v>
      </c>
      <c r="C13" s="83">
        <f>Material_Arbete!C13*Material_Arbete!E13</f>
        <v>0</v>
      </c>
      <c r="D13" s="82"/>
    </row>
    <row r="14" spans="3:4" ht="12.75">
      <c r="C14" s="96"/>
      <c r="D14" s="82"/>
    </row>
    <row r="15" spans="2:4" ht="12.75">
      <c r="B15" s="24"/>
      <c r="C15" s="83"/>
      <c r="D15" s="82"/>
    </row>
    <row r="16" spans="2:4" ht="12.75">
      <c r="B16" s="24" t="s">
        <v>68</v>
      </c>
      <c r="C16" s="83">
        <f>Material_Arbete!C16*Material_Arbete!E16+((Lägenhetsuppgifter!C38+0.6)+Lägenhetsuppgifter!C45)*Material_Arbete!C16*2</f>
        <v>0</v>
      </c>
      <c r="D16" s="82"/>
    </row>
    <row r="17" spans="2:4" ht="12.75">
      <c r="B17" s="24"/>
      <c r="C17" s="83"/>
      <c r="D17" s="82"/>
    </row>
    <row r="18" spans="2:4" ht="12.75">
      <c r="B18" s="24"/>
      <c r="C18" s="83"/>
      <c r="D18" s="82"/>
    </row>
    <row r="19" spans="2:4" ht="12.75">
      <c r="B19" s="24"/>
      <c r="C19" s="83"/>
      <c r="D19" s="82"/>
    </row>
    <row r="20" spans="2:4" ht="12.75">
      <c r="B20" s="24" t="s">
        <v>72</v>
      </c>
      <c r="C20" s="83">
        <f>Material_Arbete!C20*Material_Arbete!E20+((Lägenhetsuppgifter!C42+0.6)+Lägenhetsuppgifter!C49)*Material_Arbete!C20*2</f>
        <v>0</v>
      </c>
      <c r="D20" s="82"/>
    </row>
    <row r="21" spans="2:4" ht="12.75">
      <c r="B21" s="24"/>
      <c r="C21" s="83"/>
      <c r="D21" s="82"/>
    </row>
    <row r="22" spans="1:4" ht="12.75">
      <c r="A22" s="85"/>
      <c r="B22" s="11"/>
      <c r="C22" s="83"/>
      <c r="D22" s="82"/>
    </row>
    <row r="23" spans="1:4" ht="12.75">
      <c r="A23" s="32"/>
      <c r="B23" s="32"/>
      <c r="C23" s="97"/>
      <c r="D23" s="82"/>
    </row>
    <row r="24" spans="2:4" ht="12.75">
      <c r="B24" s="24" t="s">
        <v>142</v>
      </c>
      <c r="C24" s="98">
        <f>Material_Arbete!C24*Material_Arbete!E24</f>
        <v>0</v>
      </c>
      <c r="D24" s="82"/>
    </row>
    <row r="25" spans="2:4" ht="12.75">
      <c r="B25" s="11" t="s">
        <v>143</v>
      </c>
      <c r="C25" s="98">
        <f>Material_Arbete!C25*Material_Arbete!E25</f>
        <v>0</v>
      </c>
      <c r="D25" s="82"/>
    </row>
    <row r="26" spans="3:4" ht="12.75">
      <c r="C26" s="97"/>
      <c r="D26" s="82"/>
    </row>
    <row r="27" spans="2:4" ht="12.75">
      <c r="B27" s="24" t="s">
        <v>77</v>
      </c>
      <c r="C27" s="98">
        <f>Material_Arbete!C27*Material_Arbete!E27</f>
        <v>0</v>
      </c>
      <c r="D27" s="82"/>
    </row>
    <row r="28" spans="2:4" ht="12.75">
      <c r="B28" s="24" t="s">
        <v>78</v>
      </c>
      <c r="C28" s="98">
        <f>Material_Arbete!C28*Material_Arbete!E28</f>
        <v>0</v>
      </c>
      <c r="D28" s="82"/>
    </row>
    <row r="29" spans="2:4" ht="12.75">
      <c r="B29" s="24" t="s">
        <v>79</v>
      </c>
      <c r="C29" s="98">
        <f>Material_Arbete!C29*Material_Arbete!E29</f>
        <v>0</v>
      </c>
      <c r="D29" s="82"/>
    </row>
    <row r="30" spans="2:4" ht="12.75">
      <c r="B30" s="11" t="s">
        <v>80</v>
      </c>
      <c r="C30" s="98">
        <f>Material_Arbete!C30*Material_Arbete!E30</f>
        <v>0</v>
      </c>
      <c r="D30" s="82"/>
    </row>
    <row r="31" spans="3:4" ht="12.75">
      <c r="C31" s="96"/>
      <c r="D31" s="82"/>
    </row>
    <row r="32" spans="2:4" ht="12.75">
      <c r="B32" s="24"/>
      <c r="C32" s="83"/>
      <c r="D32" s="82"/>
    </row>
    <row r="33" spans="2:4" ht="12.75">
      <c r="B33" s="24" t="s">
        <v>84</v>
      </c>
      <c r="C33" s="83">
        <f>Material_Arbete!C33*Material_Arbete!E33+((Lägenhetsuppgifter!C38+0.6)+Lägenhetsuppgifter!C45)*Material_Arbete!C33*2</f>
        <v>0</v>
      </c>
      <c r="D33" s="82"/>
    </row>
    <row r="34" spans="2:4" ht="12.75">
      <c r="B34" s="24"/>
      <c r="C34" s="83"/>
      <c r="D34" s="82"/>
    </row>
    <row r="35" spans="2:4" ht="12.75">
      <c r="B35" s="24"/>
      <c r="C35" s="83"/>
      <c r="D35" s="82"/>
    </row>
    <row r="36" spans="3:4" ht="12.75">
      <c r="C36" s="84"/>
      <c r="D36" s="82"/>
    </row>
    <row r="37" spans="2:4" ht="12.75">
      <c r="B37" s="24"/>
      <c r="C37" s="83"/>
      <c r="D37" s="82"/>
    </row>
    <row r="38" spans="2:4" ht="12.75">
      <c r="B38" s="24" t="s">
        <v>150</v>
      </c>
      <c r="C38" s="83">
        <f>Material_Arbete!C38*Material_Arbete!E38</f>
        <v>0</v>
      </c>
      <c r="D38" s="82"/>
    </row>
    <row r="39" spans="2:4" ht="12.75">
      <c r="B39" s="24"/>
      <c r="C39" s="83"/>
      <c r="D39" s="82"/>
    </row>
    <row r="40" spans="2:4" ht="12.75">
      <c r="B40" s="24"/>
      <c r="C40" s="83"/>
      <c r="D40" s="82"/>
    </row>
    <row r="41" spans="2:4" ht="12.75">
      <c r="B41" s="24"/>
      <c r="C41" s="83"/>
      <c r="D41" s="82"/>
    </row>
    <row r="42" spans="2:4" ht="12.75">
      <c r="B42" s="11" t="s">
        <v>151</v>
      </c>
      <c r="C42" s="83">
        <f>Material_Arbete!C42*Material_Arbete!E42</f>
        <v>0</v>
      </c>
      <c r="D42" s="82"/>
    </row>
    <row r="43" spans="2:4" ht="12.75">
      <c r="B43" s="11"/>
      <c r="C43" s="83"/>
      <c r="D43" s="82"/>
    </row>
    <row r="44" spans="2:4" ht="12.75">
      <c r="B44" s="11"/>
      <c r="C44" s="83"/>
      <c r="D44" s="82"/>
    </row>
    <row r="45" spans="2:4" ht="12.75">
      <c r="B45" s="11"/>
      <c r="C45" s="83"/>
      <c r="D45" s="82"/>
    </row>
    <row r="46" spans="2:4" ht="12.75">
      <c r="B46" s="24" t="s">
        <v>96</v>
      </c>
      <c r="C46" s="83">
        <f>Material_Arbete!C46*Material_Arbete!E46</f>
        <v>0</v>
      </c>
      <c r="D46" s="82"/>
    </row>
    <row r="47" spans="3:4" ht="12.75">
      <c r="C47" s="84"/>
      <c r="D47" s="82"/>
    </row>
    <row r="48" spans="2:4" ht="12.75">
      <c r="B48" s="24"/>
      <c r="C48" s="83"/>
      <c r="D48" s="82"/>
    </row>
    <row r="49" spans="2:4" ht="12.75">
      <c r="B49" s="11"/>
      <c r="C49" s="83"/>
      <c r="D49" s="82"/>
    </row>
    <row r="50" spans="2:4" ht="12.75">
      <c r="B50" s="24" t="s">
        <v>100</v>
      </c>
      <c r="C50" s="83">
        <f>Material_Arbete!C50*Material_Arbete!E50</f>
        <v>0</v>
      </c>
      <c r="D50" s="82"/>
    </row>
    <row r="51" spans="2:4" ht="12.75">
      <c r="B51" s="11" t="s">
        <v>101</v>
      </c>
      <c r="C51" s="83">
        <f>Material_Arbete!C51*Material_Arbete!E51</f>
        <v>0</v>
      </c>
      <c r="D51" s="82"/>
    </row>
    <row r="52" spans="2:4" ht="12.75">
      <c r="B52" s="24"/>
      <c r="C52" s="83"/>
      <c r="D52" s="82"/>
    </row>
    <row r="53" spans="2:4" ht="12.75">
      <c r="B53" s="11"/>
      <c r="C53" s="83"/>
      <c r="D53" s="82"/>
    </row>
    <row r="54" spans="2:4" ht="12.75">
      <c r="B54" s="24"/>
      <c r="C54" s="83"/>
      <c r="D54" s="82"/>
    </row>
    <row r="55" spans="2:4" ht="12.75">
      <c r="B55" s="11"/>
      <c r="C55" s="83"/>
      <c r="D55" s="82"/>
    </row>
    <row r="56" spans="3:4" ht="12.75">
      <c r="C56" s="84"/>
      <c r="D56" s="82"/>
    </row>
    <row r="57" spans="2:4" ht="12.75">
      <c r="B57" s="24" t="s">
        <v>107</v>
      </c>
      <c r="C57" s="83">
        <f>Material_Arbete!C57*Material_Arbete!E57</f>
        <v>0</v>
      </c>
      <c r="D57" s="82"/>
    </row>
    <row r="58" spans="2:4" ht="12.75">
      <c r="B58" s="24" t="s">
        <v>108</v>
      </c>
      <c r="C58" s="83">
        <f>Material_Arbete!C58*Material_Arbete!E58</f>
        <v>0</v>
      </c>
      <c r="D58" s="82"/>
    </row>
    <row r="59" spans="2:4" ht="12.75">
      <c r="B59" s="24" t="s">
        <v>110</v>
      </c>
      <c r="C59" s="83">
        <f>Material_Arbete!C59*Material_Arbete!E59</f>
        <v>0</v>
      </c>
      <c r="D59" s="82"/>
    </row>
    <row r="60" spans="2:4" ht="12.75">
      <c r="B60" s="24" t="s">
        <v>112</v>
      </c>
      <c r="C60" s="83">
        <f>Material_Arbete!C60*Material_Arbete!E60</f>
        <v>0</v>
      </c>
      <c r="D60" s="82"/>
    </row>
    <row r="61" spans="2:4" ht="12.75">
      <c r="B61" s="24" t="s">
        <v>113</v>
      </c>
      <c r="C61" s="83">
        <f>Material_Arbete!C61*Material_Arbete!E61</f>
        <v>0</v>
      </c>
      <c r="D61" s="82"/>
    </row>
    <row r="62" spans="2:4" ht="12.75">
      <c r="B62" s="24" t="s">
        <v>114</v>
      </c>
      <c r="C62" s="83">
        <f>Material_Arbete!C62*Material_Arbete!E62</f>
        <v>0</v>
      </c>
      <c r="D62" s="82"/>
    </row>
    <row r="63" spans="2:4" ht="12.75">
      <c r="B63" s="24" t="s">
        <v>115</v>
      </c>
      <c r="C63" s="83">
        <f>Material_Arbete!C63*Material_Arbete!E63</f>
        <v>0</v>
      </c>
      <c r="D63" s="82"/>
    </row>
    <row r="64" spans="2:4" ht="12.75">
      <c r="B64" s="24" t="s">
        <v>116</v>
      </c>
      <c r="C64" s="83">
        <f>Material_Arbete!C64*Material_Arbete!E64</f>
        <v>0</v>
      </c>
      <c r="D64" s="82"/>
    </row>
    <row r="65" spans="2:4" ht="12.75">
      <c r="B65" s="24" t="s">
        <v>117</v>
      </c>
      <c r="C65" s="83">
        <f>Material_Arbete!C65*Material_Arbete!E65</f>
        <v>0</v>
      </c>
      <c r="D65" s="82"/>
    </row>
    <row r="66" spans="2:4" ht="12.75">
      <c r="B66" s="11" t="s">
        <v>118</v>
      </c>
      <c r="C66" s="83">
        <f>Material_Arbete!C66*Material_Arbete!E66</f>
        <v>0</v>
      </c>
      <c r="D66" s="82"/>
    </row>
    <row r="67" spans="2:4" ht="12.75">
      <c r="B67" s="24" t="s">
        <v>119</v>
      </c>
      <c r="C67" s="83">
        <f>Material_Arbete!C67*Material_Arbete!E67</f>
        <v>0</v>
      </c>
      <c r="D67" s="82"/>
    </row>
    <row r="68" spans="3:4" ht="12.75">
      <c r="C68" s="49"/>
      <c r="D68" s="49"/>
    </row>
    <row r="69" spans="2:4" ht="12.75">
      <c r="B69" s="71" t="s">
        <v>120</v>
      </c>
      <c r="C69" s="103">
        <f>Material_Arbete!C69</f>
        <v>0</v>
      </c>
      <c r="D69" s="73" t="s">
        <v>121</v>
      </c>
    </row>
    <row r="70" spans="3:4" ht="12.75">
      <c r="C70" s="49"/>
      <c r="D70" s="49"/>
    </row>
    <row r="71" ht="15">
      <c r="A71" s="106" t="s">
        <v>122</v>
      </c>
    </row>
    <row r="72" spans="3:4" ht="12.75">
      <c r="C72" s="87" t="s">
        <v>144</v>
      </c>
      <c r="D72" s="88" t="s">
        <v>145</v>
      </c>
    </row>
    <row r="73" spans="2:4" ht="12.75">
      <c r="B73" s="89" t="s">
        <v>146</v>
      </c>
      <c r="C73" s="90">
        <f>(SUM(C4:C67)*(1-C69/100))*1</f>
        <v>0</v>
      </c>
      <c r="D73" s="91">
        <f>SUM(C4:C67)</f>
        <v>0</v>
      </c>
    </row>
    <row r="74" spans="2:4" ht="12.75">
      <c r="B74" s="24" t="s">
        <v>152</v>
      </c>
      <c r="C74" s="92">
        <f>Material_Arbete!C92</f>
        <v>0</v>
      </c>
      <c r="D74" s="93"/>
    </row>
    <row r="75" spans="2:4" ht="12.75">
      <c r="B75" s="11" t="s">
        <v>147</v>
      </c>
      <c r="C75" s="94">
        <f>C73+C74</f>
        <v>0</v>
      </c>
      <c r="D75" s="93"/>
    </row>
    <row r="76" spans="1:4" ht="15.75">
      <c r="A76" s="79" t="s">
        <v>153</v>
      </c>
      <c r="B76" s="37" t="s">
        <v>149</v>
      </c>
      <c r="C76" s="95">
        <f>Lägenhetsuppgifter!C12*C75</f>
        <v>0</v>
      </c>
      <c r="D76" s="93"/>
    </row>
  </sheetData>
  <printOptions/>
  <pageMargins left="0.7" right="0.7" top="0.2902777777777778" bottom="0.20972222222222223" header="0.5118055555555555" footer="0.5118055555555555"/>
  <pageSetup horizontalDpi="300" verticalDpi="300" orientation="portrait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6"/>
  <sheetViews>
    <sheetView zoomScale="55" zoomScaleNormal="55" workbookViewId="0" topLeftCell="A1">
      <selection activeCell="A71" sqref="A71"/>
    </sheetView>
  </sheetViews>
  <sheetFormatPr defaultColWidth="9.140625" defaultRowHeight="12.75"/>
  <cols>
    <col min="1" max="1" width="26.8515625" style="0" customWidth="1"/>
    <col min="2" max="2" width="42.8515625" style="0" customWidth="1"/>
    <col min="3" max="3" width="34.00390625" style="0" customWidth="1"/>
    <col min="4" max="4" width="12.8515625" style="0" customWidth="1"/>
  </cols>
  <sheetData>
    <row r="1" spans="1:4" ht="18.75">
      <c r="A1" s="2" t="s">
        <v>49</v>
      </c>
      <c r="B1" s="5"/>
      <c r="C1" s="51"/>
      <c r="D1" s="51"/>
    </row>
    <row r="2" spans="1:4" ht="15.75">
      <c r="A2" s="14"/>
      <c r="B2" s="8" t="s">
        <v>50</v>
      </c>
      <c r="C2" s="53" t="s">
        <v>139</v>
      </c>
      <c r="D2" s="81"/>
    </row>
    <row r="3" spans="3:4" ht="12.75">
      <c r="C3" s="49"/>
      <c r="D3" s="82"/>
    </row>
    <row r="4" spans="2:4" ht="12.75">
      <c r="B4" s="24" t="s">
        <v>56</v>
      </c>
      <c r="C4" s="83">
        <f>Material_Arbete!C4*Material_Arbete!E4+((Lägenhetsuppgifter!$C$38+0.6)+Lägenhetsuppgifter!$C$45)*Material_Arbete!C4</f>
        <v>0</v>
      </c>
      <c r="D4" s="82"/>
    </row>
    <row r="5" spans="2:4" ht="12.75">
      <c r="B5" s="24" t="s">
        <v>58</v>
      </c>
      <c r="C5" s="83">
        <f>Material_Arbete!C5*Material_Arbete!E5+((Lägenhetsuppgifter!$C$38+0.6)+Lägenhetsuppgifter!$C$45)*Material_Arbete!C5</f>
        <v>0</v>
      </c>
      <c r="D5" s="82"/>
    </row>
    <row r="6" spans="2:4" ht="12.75">
      <c r="B6" s="24" t="s">
        <v>59</v>
      </c>
      <c r="C6" s="83">
        <f>Material_Arbete!C6*Material_Arbete!E6+((Lägenhetsuppgifter!$C$38+0.6)+Lägenhetsuppgifter!$C$45)*Material_Arbete!C6</f>
        <v>0</v>
      </c>
      <c r="D6" s="82"/>
    </row>
    <row r="7" spans="2:4" ht="12.75">
      <c r="B7" s="24" t="s">
        <v>60</v>
      </c>
      <c r="C7" s="83">
        <f>Material_Arbete!C7*Material_Arbete!E7+((Lägenhetsuppgifter!$C$38+0.6)+Lägenhetsuppgifter!$C$45)*Material_Arbete!C7</f>
        <v>0</v>
      </c>
      <c r="D7" s="82"/>
    </row>
    <row r="8" spans="2:4" ht="12.75">
      <c r="B8" s="24" t="s">
        <v>61</v>
      </c>
      <c r="C8" s="83">
        <f>Material_Arbete!C8*Material_Arbete!E8+((Lägenhetsuppgifter!$C$38+0.6)+Lägenhetsuppgifter!$C$45)*Material_Arbete!C8</f>
        <v>0</v>
      </c>
      <c r="D8" s="82"/>
    </row>
    <row r="9" spans="2:4" ht="12.75">
      <c r="B9" s="24" t="s">
        <v>62</v>
      </c>
      <c r="C9" s="83">
        <f>Material_Arbete!C9*Material_Arbete!E9+((Lägenhetsuppgifter!$C$38-0.4)+Lägenhetsuppgifter!$C$45)*Material_Arbete!C9</f>
        <v>0</v>
      </c>
      <c r="D9" s="82"/>
    </row>
    <row r="10" spans="2:4" ht="12.75">
      <c r="B10" s="24" t="s">
        <v>140</v>
      </c>
      <c r="C10" s="83">
        <f>Material_Arbete!C10*Material_Arbete!E10</f>
        <v>0</v>
      </c>
      <c r="D10" s="82"/>
    </row>
    <row r="11" spans="2:4" ht="12.75">
      <c r="B11" s="24" t="s">
        <v>141</v>
      </c>
      <c r="C11" s="83">
        <f>Material_Arbete!C11*Material_Arbete!E11</f>
        <v>0</v>
      </c>
      <c r="D11" s="82"/>
    </row>
    <row r="12" spans="2:4" ht="12.75">
      <c r="B12" s="11" t="s">
        <v>65</v>
      </c>
      <c r="C12" s="83">
        <f>Material_Arbete!C12*Material_Arbete!E12</f>
        <v>0</v>
      </c>
      <c r="D12" s="82"/>
    </row>
    <row r="13" spans="2:4" ht="12.75">
      <c r="B13" s="24" t="s">
        <v>66</v>
      </c>
      <c r="C13" s="83">
        <f>Material_Arbete!C13*Material_Arbete!E13</f>
        <v>0</v>
      </c>
      <c r="D13" s="82"/>
    </row>
    <row r="14" spans="3:4" ht="12.75">
      <c r="C14" s="84"/>
      <c r="D14" s="82"/>
    </row>
    <row r="15" spans="2:4" ht="12.75">
      <c r="B15" s="24"/>
      <c r="C15" s="83"/>
      <c r="D15" s="82"/>
    </row>
    <row r="16" spans="2:4" ht="12.75">
      <c r="B16" s="24"/>
      <c r="C16" s="83"/>
      <c r="D16" s="82"/>
    </row>
    <row r="17" spans="2:4" ht="12.75">
      <c r="B17" s="24" t="s">
        <v>69</v>
      </c>
      <c r="C17" s="83">
        <f>Material_Arbete!C17*Material_Arbete!E17+((Lägenhetsuppgifter!C38+0.6)+Lägenhetsuppgifter!C45)*Material_Arbete!C17*2</f>
        <v>0</v>
      </c>
      <c r="D17" s="82"/>
    </row>
    <row r="18" spans="2:4" ht="12.75">
      <c r="B18" s="24"/>
      <c r="C18" s="83"/>
      <c r="D18" s="82"/>
    </row>
    <row r="19" spans="2:4" ht="12.75">
      <c r="B19" s="24"/>
      <c r="C19" s="83"/>
      <c r="D19" s="82"/>
    </row>
    <row r="20" spans="2:4" ht="12.75">
      <c r="B20" s="24"/>
      <c r="C20" s="83"/>
      <c r="D20" s="82"/>
    </row>
    <row r="21" spans="2:4" ht="12.75">
      <c r="B21" s="24" t="s">
        <v>73</v>
      </c>
      <c r="C21" s="83">
        <f>Material_Arbete!C21*Material_Arbete!E21+((Lägenhetsuppgifter!C38+0.6)+Lägenhetsuppgifter!C45)*Material_Arbete!C21*2</f>
        <v>0</v>
      </c>
      <c r="D21" s="82"/>
    </row>
    <row r="22" spans="1:4" ht="12.75">
      <c r="A22" s="85"/>
      <c r="B22" s="11"/>
      <c r="C22" s="83"/>
      <c r="D22" s="82"/>
    </row>
    <row r="23" spans="1:4" ht="12.75">
      <c r="A23" s="32"/>
      <c r="B23" s="32"/>
      <c r="C23" s="84"/>
      <c r="D23" s="82"/>
    </row>
    <row r="24" spans="2:4" ht="12.75">
      <c r="B24" s="24" t="s">
        <v>142</v>
      </c>
      <c r="C24" s="83">
        <f>Material_Arbete!C24*Material_Arbete!E24</f>
        <v>0</v>
      </c>
      <c r="D24" s="82"/>
    </row>
    <row r="25" spans="2:4" ht="12.75">
      <c r="B25" s="11" t="s">
        <v>143</v>
      </c>
      <c r="C25" s="83">
        <f>Material_Arbete!C25*Material_Arbete!E25</f>
        <v>0</v>
      </c>
      <c r="D25" s="82"/>
    </row>
    <row r="26" spans="3:4" ht="12.75">
      <c r="C26" s="84"/>
      <c r="D26" s="82"/>
    </row>
    <row r="27" spans="2:4" ht="12.75">
      <c r="B27" s="24" t="s">
        <v>77</v>
      </c>
      <c r="C27" s="83">
        <f>Material_Arbete!C27*Material_Arbete!E27</f>
        <v>0</v>
      </c>
      <c r="D27" s="82"/>
    </row>
    <row r="28" spans="2:4" ht="12.75">
      <c r="B28" s="24" t="s">
        <v>78</v>
      </c>
      <c r="C28" s="83">
        <f>Material_Arbete!C28*Material_Arbete!E28</f>
        <v>0</v>
      </c>
      <c r="D28" s="82"/>
    </row>
    <row r="29" spans="2:4" ht="12.75">
      <c r="B29" s="24" t="s">
        <v>79</v>
      </c>
      <c r="C29" s="83">
        <f>Material_Arbete!C29*Material_Arbete!E29</f>
        <v>0</v>
      </c>
      <c r="D29" s="82"/>
    </row>
    <row r="30" spans="2:4" ht="12.75">
      <c r="B30" s="11" t="s">
        <v>80</v>
      </c>
      <c r="C30" s="83">
        <f>Material_Arbete!C30*Material_Arbete!E30</f>
        <v>0</v>
      </c>
      <c r="D30" s="82"/>
    </row>
    <row r="31" spans="3:4" ht="12.75">
      <c r="C31" s="84"/>
      <c r="D31" s="82"/>
    </row>
    <row r="32" spans="2:4" ht="12.75">
      <c r="B32" s="24"/>
      <c r="C32" s="83"/>
      <c r="D32" s="82"/>
    </row>
    <row r="33" spans="2:4" ht="12.75">
      <c r="B33" s="24"/>
      <c r="C33" s="83"/>
      <c r="D33" s="82"/>
    </row>
    <row r="34" spans="2:4" ht="12.75">
      <c r="B34" s="24" t="s">
        <v>86</v>
      </c>
      <c r="C34" s="83">
        <f>Material_Arbete!C34*Material_Arbete!E34+((Lägenhetsuppgifter!$C$38+0.6)+Lägenhetsuppgifter!$C447)*Material_Arbete!C34*2</f>
        <v>0</v>
      </c>
      <c r="D34" s="82"/>
    </row>
    <row r="35" spans="2:4" ht="12.75">
      <c r="B35" s="24"/>
      <c r="C35" s="83"/>
      <c r="D35" s="82"/>
    </row>
    <row r="36" spans="3:4" ht="12.75">
      <c r="C36" s="84"/>
      <c r="D36" s="82"/>
    </row>
    <row r="37" spans="2:4" ht="12.75">
      <c r="B37" s="24"/>
      <c r="C37" s="83"/>
      <c r="D37" s="82"/>
    </row>
    <row r="38" spans="2:4" ht="12.75">
      <c r="B38" s="24"/>
      <c r="C38" s="83"/>
      <c r="D38" s="82"/>
    </row>
    <row r="39" spans="2:4" ht="12.75">
      <c r="B39" s="24" t="s">
        <v>89</v>
      </c>
      <c r="C39" s="83">
        <f>Material_Arbete!C39*Material_Arbete!E39</f>
        <v>0</v>
      </c>
      <c r="D39" s="82"/>
    </row>
    <row r="40" spans="2:4" ht="12.75">
      <c r="B40" s="24"/>
      <c r="C40" s="83"/>
      <c r="D40" s="82"/>
    </row>
    <row r="41" spans="2:4" ht="12.75">
      <c r="B41" s="24"/>
      <c r="C41" s="83"/>
      <c r="D41" s="82"/>
    </row>
    <row r="42" spans="2:4" ht="12.75">
      <c r="B42" s="11"/>
      <c r="C42" s="83"/>
      <c r="D42" s="82"/>
    </row>
    <row r="43" spans="2:4" ht="12.75">
      <c r="B43" s="11" t="s">
        <v>93</v>
      </c>
      <c r="C43" s="83">
        <f>Material_Arbete!C43*Material_Arbete!E43</f>
        <v>0</v>
      </c>
      <c r="D43" s="82"/>
    </row>
    <row r="44" spans="2:4" ht="12.75">
      <c r="B44" s="11"/>
      <c r="C44" s="83"/>
      <c r="D44" s="82"/>
    </row>
    <row r="45" spans="2:4" ht="12.75">
      <c r="B45" s="11" t="s">
        <v>95</v>
      </c>
      <c r="C45" s="83">
        <f>Material_Arbete!C45*Material_Arbete!E45</f>
        <v>0</v>
      </c>
      <c r="D45" s="82"/>
    </row>
    <row r="46" spans="2:4" ht="12.75">
      <c r="B46" s="24"/>
      <c r="C46" s="83"/>
      <c r="D46" s="82"/>
    </row>
    <row r="47" spans="3:4" ht="12.75">
      <c r="C47" s="84"/>
      <c r="D47" s="82"/>
    </row>
    <row r="48" spans="2:4" ht="12.75">
      <c r="B48" s="24"/>
      <c r="C48" s="83"/>
      <c r="D48" s="82"/>
    </row>
    <row r="49" spans="2:4" ht="12.75">
      <c r="B49" s="11"/>
      <c r="C49" s="83"/>
      <c r="D49" s="82"/>
    </row>
    <row r="50" spans="2:4" ht="12.75">
      <c r="B50" s="24"/>
      <c r="C50" s="83"/>
      <c r="D50" s="82"/>
    </row>
    <row r="51" spans="2:4" ht="12.75">
      <c r="B51" s="11"/>
      <c r="C51" s="83"/>
      <c r="D51" s="82"/>
    </row>
    <row r="52" spans="2:4" ht="12.75">
      <c r="B52" s="24" t="s">
        <v>102</v>
      </c>
      <c r="C52" s="83">
        <f>Material_Arbete!C52*Material_Arbete!E52</f>
        <v>0</v>
      </c>
      <c r="D52" s="82"/>
    </row>
    <row r="53" spans="2:4" ht="12.75">
      <c r="B53" s="11" t="s">
        <v>103</v>
      </c>
      <c r="C53" s="83">
        <f>Material_Arbete!C53*Material_Arbete!E53</f>
        <v>0</v>
      </c>
      <c r="D53" s="82"/>
    </row>
    <row r="54" spans="2:4" ht="12.75">
      <c r="B54" s="24"/>
      <c r="C54" s="83"/>
      <c r="D54" s="82"/>
    </row>
    <row r="55" spans="2:4" ht="12.75">
      <c r="B55" s="11"/>
      <c r="C55" s="83"/>
      <c r="D55" s="82"/>
    </row>
    <row r="56" spans="3:4" ht="12.75">
      <c r="C56" s="84"/>
      <c r="D56" s="82"/>
    </row>
    <row r="57" spans="2:4" ht="12.75">
      <c r="B57" s="24" t="s">
        <v>107</v>
      </c>
      <c r="C57" s="83">
        <f>Material_Arbete!C57*Material_Arbete!E57</f>
        <v>0</v>
      </c>
      <c r="D57" s="82"/>
    </row>
    <row r="58" spans="2:4" ht="12.75">
      <c r="B58" s="24" t="s">
        <v>108</v>
      </c>
      <c r="C58" s="83">
        <f>Material_Arbete!C58*Material_Arbete!E58</f>
        <v>0</v>
      </c>
      <c r="D58" s="82"/>
    </row>
    <row r="59" spans="2:4" ht="12.75">
      <c r="B59" s="24" t="s">
        <v>110</v>
      </c>
      <c r="C59" s="83">
        <f>Material_Arbete!C59*Material_Arbete!E59</f>
        <v>0</v>
      </c>
      <c r="D59" s="82"/>
    </row>
    <row r="60" spans="2:4" ht="12.75">
      <c r="B60" s="24" t="s">
        <v>112</v>
      </c>
      <c r="C60" s="83">
        <f>Material_Arbete!C60*Material_Arbete!E60</f>
        <v>0</v>
      </c>
      <c r="D60" s="82"/>
    </row>
    <row r="61" spans="2:4" ht="12.75">
      <c r="B61" s="24" t="s">
        <v>113</v>
      </c>
      <c r="C61" s="83">
        <f>Material_Arbete!C61*Material_Arbete!E61</f>
        <v>0</v>
      </c>
      <c r="D61" s="82"/>
    </row>
    <row r="62" spans="2:4" ht="12.75">
      <c r="B62" s="24" t="s">
        <v>114</v>
      </c>
      <c r="C62" s="83">
        <f>Material_Arbete!C62*Material_Arbete!E62</f>
        <v>0</v>
      </c>
      <c r="D62" s="82"/>
    </row>
    <row r="63" spans="2:4" ht="12.75">
      <c r="B63" s="24" t="s">
        <v>115</v>
      </c>
      <c r="C63" s="83">
        <f>Material_Arbete!C63*Material_Arbete!E63</f>
        <v>0</v>
      </c>
      <c r="D63" s="82"/>
    </row>
    <row r="64" spans="2:4" ht="12.75">
      <c r="B64" s="24" t="s">
        <v>116</v>
      </c>
      <c r="C64" s="83">
        <f>Material_Arbete!C64*Material_Arbete!E64</f>
        <v>0</v>
      </c>
      <c r="D64" s="82"/>
    </row>
    <row r="65" spans="2:4" ht="12.75">
      <c r="B65" s="24" t="s">
        <v>117</v>
      </c>
      <c r="C65" s="83">
        <f>Material_Arbete!C65*Material_Arbete!E65</f>
        <v>0</v>
      </c>
      <c r="D65" s="82"/>
    </row>
    <row r="66" spans="2:4" ht="12.75">
      <c r="B66" s="11" t="s">
        <v>118</v>
      </c>
      <c r="C66" s="83">
        <f>Material_Arbete!C66*Material_Arbete!E66</f>
        <v>0</v>
      </c>
      <c r="D66" s="82"/>
    </row>
    <row r="67" spans="2:4" ht="12.75">
      <c r="B67" s="24" t="s">
        <v>119</v>
      </c>
      <c r="C67" s="83">
        <f>Material_Arbete!C67*Material_Arbete!E67</f>
        <v>0</v>
      </c>
      <c r="D67" s="82"/>
    </row>
    <row r="68" spans="3:4" ht="12.75">
      <c r="C68" s="49"/>
      <c r="D68" s="49"/>
    </row>
    <row r="69" spans="2:4" ht="12.75">
      <c r="B69" s="71" t="s">
        <v>120</v>
      </c>
      <c r="C69" s="103">
        <f>Material_Arbete!C69</f>
        <v>0</v>
      </c>
      <c r="D69" s="73" t="s">
        <v>121</v>
      </c>
    </row>
    <row r="70" spans="3:4" ht="12.75">
      <c r="C70" s="49"/>
      <c r="D70" s="49"/>
    </row>
    <row r="71" spans="1:4" ht="18.75">
      <c r="A71" s="2" t="s">
        <v>122</v>
      </c>
      <c r="C71" s="49"/>
      <c r="D71" s="49"/>
    </row>
    <row r="72" spans="3:4" ht="12.75">
      <c r="C72" s="87" t="s">
        <v>144</v>
      </c>
      <c r="D72" s="88" t="s">
        <v>145</v>
      </c>
    </row>
    <row r="73" spans="2:4" ht="12.75">
      <c r="B73" s="89" t="s">
        <v>146</v>
      </c>
      <c r="C73" s="90">
        <f>SUM(C4:C67)*(1-C69/100)</f>
        <v>0</v>
      </c>
      <c r="D73" s="91">
        <f>SUM(C4:C67)</f>
        <v>0</v>
      </c>
    </row>
    <row r="74" spans="2:4" ht="12.75">
      <c r="B74" s="24" t="s">
        <v>152</v>
      </c>
      <c r="C74" s="92">
        <f>Material_Arbete!C92</f>
        <v>0</v>
      </c>
      <c r="D74" s="93"/>
    </row>
    <row r="75" spans="2:4" ht="12.75">
      <c r="B75" s="11" t="s">
        <v>147</v>
      </c>
      <c r="C75" s="94">
        <f>C73+C74</f>
        <v>0</v>
      </c>
      <c r="D75" s="93"/>
    </row>
    <row r="76" spans="1:4" ht="15.75">
      <c r="A76" s="79" t="s">
        <v>154</v>
      </c>
      <c r="B76" s="37" t="s">
        <v>149</v>
      </c>
      <c r="C76" s="95">
        <f>Lägenhetsuppgifter!C12*C75</f>
        <v>0</v>
      </c>
      <c r="D76" s="93"/>
    </row>
  </sheetData>
  <printOptions/>
  <pageMargins left="0.7" right="0.7" top="0.75" bottom="0.75" header="0.5118055555555555" footer="0.5118055555555555"/>
  <pageSetup horizontalDpi="300" verticalDpi="300" orientation="portrait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5"/>
  <sheetViews>
    <sheetView zoomScale="55" zoomScaleNormal="55" workbookViewId="0" topLeftCell="A1">
      <selection activeCell="D80" sqref="D80"/>
    </sheetView>
  </sheetViews>
  <sheetFormatPr defaultColWidth="9.140625" defaultRowHeight="12.75"/>
  <cols>
    <col min="1" max="1" width="26.8515625" style="0" customWidth="1"/>
    <col min="2" max="2" width="42.8515625" style="0" customWidth="1"/>
    <col min="3" max="3" width="26.7109375" style="0" customWidth="1"/>
    <col min="4" max="4" width="12.8515625" style="0" customWidth="1"/>
  </cols>
  <sheetData>
    <row r="1" spans="1:4" ht="18.75">
      <c r="A1" s="2" t="s">
        <v>49</v>
      </c>
      <c r="B1" s="5"/>
      <c r="C1" s="51"/>
      <c r="D1" s="51"/>
    </row>
    <row r="2" spans="1:4" ht="15.75">
      <c r="A2" s="14"/>
      <c r="B2" s="8" t="s">
        <v>50</v>
      </c>
      <c r="C2" s="53" t="s">
        <v>139</v>
      </c>
      <c r="D2" s="81"/>
    </row>
    <row r="3" spans="3:4" ht="12.75">
      <c r="C3" s="49"/>
      <c r="D3" s="82"/>
    </row>
    <row r="4" spans="2:4" ht="12.75">
      <c r="B4" s="24" t="s">
        <v>56</v>
      </c>
      <c r="C4" s="83">
        <f>Material_Arbete!C4*Material_Arbete!E4+((Lägenhetsuppgifter!$C$38+0.6)+Lägenhetsuppgifter!$C$45)*Material_Arbete!C4</f>
        <v>0</v>
      </c>
      <c r="D4" s="82"/>
    </row>
    <row r="5" spans="2:4" ht="12.75">
      <c r="B5" s="24" t="s">
        <v>58</v>
      </c>
      <c r="C5" s="83">
        <f>Material_Arbete!C5*Material_Arbete!E5+((Lägenhetsuppgifter!$C$38+0.6)+Lägenhetsuppgifter!$C$45)*Material_Arbete!C5</f>
        <v>0</v>
      </c>
      <c r="D5" s="82"/>
    </row>
    <row r="6" spans="2:4" ht="12.75">
      <c r="B6" s="24" t="s">
        <v>59</v>
      </c>
      <c r="C6" s="83">
        <f>Material_Arbete!C6*Material_Arbete!E6+((Lägenhetsuppgifter!$C$38+0.6)+Lägenhetsuppgifter!$C$45)*Material_Arbete!C6</f>
        <v>0</v>
      </c>
      <c r="D6" s="82"/>
    </row>
    <row r="7" spans="2:4" ht="12.75">
      <c r="B7" s="24" t="s">
        <v>60</v>
      </c>
      <c r="C7" s="83">
        <f>Material_Arbete!C7*Material_Arbete!E7+((Lägenhetsuppgifter!$C$38+0.6)+Lägenhetsuppgifter!$C$45)*Material_Arbete!C7</f>
        <v>0</v>
      </c>
      <c r="D7" s="82"/>
    </row>
    <row r="8" spans="2:4" ht="12.75">
      <c r="B8" s="24" t="s">
        <v>61</v>
      </c>
      <c r="C8" s="83">
        <f>Material_Arbete!C8*Material_Arbete!E8+((Lägenhetsuppgifter!$C$38+0.6)+Lägenhetsuppgifter!$C$45)*Material_Arbete!C8</f>
        <v>0</v>
      </c>
      <c r="D8" s="82"/>
    </row>
    <row r="9" spans="2:4" ht="12.75">
      <c r="B9" s="24" t="s">
        <v>62</v>
      </c>
      <c r="C9" s="83">
        <f>Material_Arbete!C9*Material_Arbete!E9+((Lägenhetsuppgifter!$C$38+0.6)+Lägenhetsuppgifter!$C$45)*Material_Arbete!C9</f>
        <v>0</v>
      </c>
      <c r="D9" s="82"/>
    </row>
    <row r="10" spans="2:4" ht="12.75">
      <c r="B10" s="24" t="s">
        <v>140</v>
      </c>
      <c r="C10" s="83">
        <f>Material_Arbete!C10*Material_Arbete!E10</f>
        <v>0</v>
      </c>
      <c r="D10" s="82"/>
    </row>
    <row r="11" spans="2:4" ht="12.75">
      <c r="B11" s="24" t="s">
        <v>141</v>
      </c>
      <c r="C11" s="83">
        <f>Material_Arbete!C11*Material_Arbete!E11</f>
        <v>0</v>
      </c>
      <c r="D11" s="82"/>
    </row>
    <row r="12" spans="2:4" ht="12.75">
      <c r="B12" s="11" t="s">
        <v>65</v>
      </c>
      <c r="C12" s="83">
        <f>Material_Arbete!C12*Material_Arbete!E12</f>
        <v>0</v>
      </c>
      <c r="D12" s="82"/>
    </row>
    <row r="13" spans="2:4" ht="12.75">
      <c r="B13" s="24" t="s">
        <v>66</v>
      </c>
      <c r="C13" s="83">
        <f>Material_Arbete!C13*Material_Arbete!E13</f>
        <v>0</v>
      </c>
      <c r="D13" s="82"/>
    </row>
    <row r="14" spans="3:4" ht="12.75">
      <c r="C14" s="84"/>
      <c r="D14" s="82"/>
    </row>
    <row r="15" spans="2:4" ht="12.75">
      <c r="B15" s="24"/>
      <c r="C15" s="83"/>
      <c r="D15" s="82"/>
    </row>
    <row r="16" spans="2:4" ht="12.75">
      <c r="B16" s="24"/>
      <c r="C16" s="83"/>
      <c r="D16" s="82"/>
    </row>
    <row r="17" spans="2:4" ht="12.75">
      <c r="B17" s="24"/>
      <c r="C17" s="83"/>
      <c r="D17" s="82"/>
    </row>
    <row r="18" spans="2:4" ht="12.75">
      <c r="B18" s="24" t="s">
        <v>70</v>
      </c>
      <c r="C18" s="83">
        <f>Material_Arbete!C18*Material_Arbete!E18+((Lägenhetsuppgifter!$C$38+0.6)+Lägenhetsuppgifter!$C$45)*Material_Arbete!C18*2</f>
        <v>0</v>
      </c>
      <c r="D18" s="82"/>
    </row>
    <row r="19" spans="2:4" ht="12.75">
      <c r="B19" s="24"/>
      <c r="C19" s="83"/>
      <c r="D19" s="82"/>
    </row>
    <row r="20" spans="2:4" ht="12.75">
      <c r="B20" s="24"/>
      <c r="C20" s="83"/>
      <c r="D20" s="82"/>
    </row>
    <row r="21" spans="2:4" ht="12.75">
      <c r="B21" s="24"/>
      <c r="C21" s="83"/>
      <c r="D21" s="82"/>
    </row>
    <row r="22" spans="1:4" ht="12.75">
      <c r="A22" s="85"/>
      <c r="B22" s="11" t="s">
        <v>74</v>
      </c>
      <c r="C22" s="83">
        <f>Material_Arbete!C22*Material_Arbete!E22+((Lägenhetsuppgifter!C38+0.6)+Lägenhetsuppgifter!C45)*Material_Arbete!C22*2</f>
        <v>0</v>
      </c>
      <c r="D22" s="82"/>
    </row>
    <row r="23" spans="1:4" ht="12.75">
      <c r="A23" s="32"/>
      <c r="B23" s="32"/>
      <c r="C23" s="84"/>
      <c r="D23" s="82"/>
    </row>
    <row r="24" spans="2:4" ht="12.75">
      <c r="B24" s="24" t="s">
        <v>142</v>
      </c>
      <c r="C24" s="83">
        <f>Material_Arbete!C24*Material_Arbete!E24</f>
        <v>0</v>
      </c>
      <c r="D24" s="82"/>
    </row>
    <row r="25" spans="2:4" ht="12.75">
      <c r="B25" s="11" t="s">
        <v>143</v>
      </c>
      <c r="C25" s="83">
        <f>Material_Arbete!C25*Material_Arbete!E25</f>
        <v>0</v>
      </c>
      <c r="D25" s="82"/>
    </row>
    <row r="26" spans="3:4" ht="12.75">
      <c r="C26" s="84"/>
      <c r="D26" s="82"/>
    </row>
    <row r="27" spans="2:4" ht="12.75">
      <c r="B27" s="24" t="s">
        <v>77</v>
      </c>
      <c r="C27" s="83">
        <f>Material_Arbete!C27*Material_Arbete!E27</f>
        <v>0</v>
      </c>
      <c r="D27" s="82"/>
    </row>
    <row r="28" spans="2:4" ht="12.75">
      <c r="B28" s="24" t="s">
        <v>78</v>
      </c>
      <c r="C28" s="83">
        <f>Material_Arbete!C28*Material_Arbete!E28</f>
        <v>0</v>
      </c>
      <c r="D28" s="82"/>
    </row>
    <row r="29" spans="2:4" ht="12.75">
      <c r="B29" s="24" t="s">
        <v>79</v>
      </c>
      <c r="C29" s="83">
        <f>Material_Arbete!C29*Material_Arbete!E29</f>
        <v>0</v>
      </c>
      <c r="D29" s="82"/>
    </row>
    <row r="30" spans="2:4" ht="12.75">
      <c r="B30" s="11" t="s">
        <v>80</v>
      </c>
      <c r="C30" s="83">
        <f>Material_Arbete!C30*Material_Arbete!E30</f>
        <v>0</v>
      </c>
      <c r="D30" s="82"/>
    </row>
    <row r="31" spans="3:4" ht="12.75">
      <c r="C31" s="84"/>
      <c r="D31" s="82"/>
    </row>
    <row r="32" spans="2:4" ht="12.75">
      <c r="B32" s="24"/>
      <c r="C32" s="83"/>
      <c r="D32" s="82"/>
    </row>
    <row r="33" spans="2:4" ht="12.75">
      <c r="B33" s="24"/>
      <c r="C33" s="83"/>
      <c r="D33" s="82"/>
    </row>
    <row r="34" spans="2:4" ht="12.75">
      <c r="B34" s="24"/>
      <c r="C34" s="83"/>
      <c r="D34" s="82"/>
    </row>
    <row r="35" spans="2:4" ht="12.75">
      <c r="B35" s="24" t="s">
        <v>87</v>
      </c>
      <c r="C35" s="83">
        <f>Material_Arbete!C35*Material_Arbete!E35+((Lägenhetsuppgifter!$C$38+0.6)+Lägenhetsuppgifter!$C$45)*Material_Arbete!C35*2</f>
        <v>0</v>
      </c>
      <c r="D35" s="82"/>
    </row>
    <row r="36" spans="3:4" ht="12.75">
      <c r="C36" s="84"/>
      <c r="D36" s="82"/>
    </row>
    <row r="37" spans="2:4" ht="12.75">
      <c r="B37" s="24"/>
      <c r="C37" s="83"/>
      <c r="D37" s="82"/>
    </row>
    <row r="38" spans="2:4" ht="12.75">
      <c r="B38" s="24"/>
      <c r="C38" s="83"/>
      <c r="D38" s="82"/>
    </row>
    <row r="39" spans="2:4" ht="12.75">
      <c r="B39" s="24"/>
      <c r="C39" s="83"/>
      <c r="D39" s="82"/>
    </row>
    <row r="40" spans="2:4" ht="12.75">
      <c r="B40" s="24" t="s">
        <v>155</v>
      </c>
      <c r="C40" s="83">
        <f>Material_Arbete!C40*Material_Arbete!E40</f>
        <v>0</v>
      </c>
      <c r="D40" s="82"/>
    </row>
    <row r="41" spans="2:4" ht="12.75">
      <c r="B41" s="24"/>
      <c r="C41" s="83"/>
      <c r="D41" s="82"/>
    </row>
    <row r="42" spans="2:4" ht="12.75">
      <c r="B42" s="11"/>
      <c r="C42" s="83"/>
      <c r="D42" s="82"/>
    </row>
    <row r="43" spans="2:4" ht="12.75">
      <c r="B43" s="11"/>
      <c r="C43" s="83"/>
      <c r="D43" s="82"/>
    </row>
    <row r="44" spans="2:4" ht="12.75">
      <c r="B44" s="11" t="s">
        <v>94</v>
      </c>
      <c r="C44" s="83">
        <f>Material_Arbete!C44*Material_Arbete!E44</f>
        <v>0</v>
      </c>
      <c r="D44" s="82"/>
    </row>
    <row r="45" spans="2:4" ht="12.75">
      <c r="B45" s="11"/>
      <c r="C45" s="83"/>
      <c r="D45" s="82"/>
    </row>
    <row r="46" spans="2:4" ht="12.75">
      <c r="B46" s="24" t="s">
        <v>96</v>
      </c>
      <c r="C46" s="83">
        <f>Material_Arbete!C46*Material_Arbete!E46</f>
        <v>0</v>
      </c>
      <c r="D46" s="82"/>
    </row>
    <row r="47" spans="3:4" ht="12.75">
      <c r="C47" s="84"/>
      <c r="D47" s="82"/>
    </row>
    <row r="48" spans="2:4" ht="12.75">
      <c r="B48" s="24"/>
      <c r="C48" s="83"/>
      <c r="D48" s="82"/>
    </row>
    <row r="49" spans="2:4" ht="12.75">
      <c r="B49" s="11"/>
      <c r="C49" s="83"/>
      <c r="D49" s="82"/>
    </row>
    <row r="50" spans="2:4" ht="12.75">
      <c r="B50" s="24"/>
      <c r="C50" s="83"/>
      <c r="D50" s="82"/>
    </row>
    <row r="51" spans="2:4" ht="12.75">
      <c r="B51" s="11"/>
      <c r="C51" s="83"/>
      <c r="D51" s="82"/>
    </row>
    <row r="52" spans="2:4" ht="12.75">
      <c r="B52" s="24"/>
      <c r="C52" s="83"/>
      <c r="D52" s="82"/>
    </row>
    <row r="53" spans="2:4" ht="12.75">
      <c r="B53" s="11"/>
      <c r="C53" s="83"/>
      <c r="D53" s="82"/>
    </row>
    <row r="54" spans="2:4" ht="12.75">
      <c r="B54" s="24" t="s">
        <v>104</v>
      </c>
      <c r="C54" s="83">
        <f>Material_Arbete!C54*Material_Arbete!E54</f>
        <v>0</v>
      </c>
      <c r="D54" s="82"/>
    </row>
    <row r="55" spans="2:4" ht="12.75">
      <c r="B55" s="11" t="s">
        <v>105</v>
      </c>
      <c r="C55" s="83">
        <f>Material_Arbete!C55*Material_Arbete!E55</f>
        <v>0</v>
      </c>
      <c r="D55" s="82"/>
    </row>
    <row r="56" spans="3:4" ht="12.75">
      <c r="C56" s="84"/>
      <c r="D56" s="82"/>
    </row>
    <row r="57" spans="2:4" ht="12.75">
      <c r="B57" s="24" t="s">
        <v>107</v>
      </c>
      <c r="C57" s="83">
        <f>Material_Arbete!C57*Material_Arbete!E57</f>
        <v>0</v>
      </c>
      <c r="D57" s="82"/>
    </row>
    <row r="58" spans="2:4" ht="12.75">
      <c r="B58" s="24" t="s">
        <v>108</v>
      </c>
      <c r="C58" s="83">
        <f>Material_Arbete!C58*Material_Arbete!E58</f>
        <v>0</v>
      </c>
      <c r="D58" s="82"/>
    </row>
    <row r="59" spans="2:4" ht="12.75">
      <c r="B59" s="24" t="s">
        <v>110</v>
      </c>
      <c r="C59" s="83">
        <f>Material_Arbete!C59*Material_Arbete!E59</f>
        <v>0</v>
      </c>
      <c r="D59" s="82"/>
    </row>
    <row r="60" spans="2:4" ht="12.75">
      <c r="B60" s="24" t="s">
        <v>112</v>
      </c>
      <c r="C60" s="83">
        <f>Material_Arbete!C60*Material_Arbete!E60</f>
        <v>0</v>
      </c>
      <c r="D60" s="82"/>
    </row>
    <row r="61" spans="2:4" ht="12.75">
      <c r="B61" s="24" t="s">
        <v>113</v>
      </c>
      <c r="C61" s="83">
        <f>Material_Arbete!C61*Material_Arbete!E61</f>
        <v>0</v>
      </c>
      <c r="D61" s="82"/>
    </row>
    <row r="62" spans="2:4" ht="12.75">
      <c r="B62" s="24" t="s">
        <v>114</v>
      </c>
      <c r="C62" s="83">
        <f>Material_Arbete!C62*Material_Arbete!E62</f>
        <v>0</v>
      </c>
      <c r="D62" s="82"/>
    </row>
    <row r="63" spans="2:4" ht="12.75">
      <c r="B63" s="24" t="s">
        <v>115</v>
      </c>
      <c r="C63" s="83">
        <f>Material_Arbete!C63*Material_Arbete!E63</f>
        <v>0</v>
      </c>
      <c r="D63" s="82"/>
    </row>
    <row r="64" spans="2:4" ht="12.75">
      <c r="B64" s="24" t="s">
        <v>116</v>
      </c>
      <c r="C64" s="83">
        <f>Material_Arbete!C64*Material_Arbete!E64</f>
        <v>0</v>
      </c>
      <c r="D64" s="82"/>
    </row>
    <row r="65" spans="2:4" ht="12.75">
      <c r="B65" s="24" t="s">
        <v>117</v>
      </c>
      <c r="C65" s="83">
        <f>Material_Arbete!C65*Material_Arbete!E65</f>
        <v>0</v>
      </c>
      <c r="D65" s="82"/>
    </row>
    <row r="66" spans="2:4" ht="12.75">
      <c r="B66" s="11" t="s">
        <v>118</v>
      </c>
      <c r="C66" s="83">
        <f>Material_Arbete!C66*Material_Arbete!E66</f>
        <v>0</v>
      </c>
      <c r="D66" s="82"/>
    </row>
    <row r="67" spans="2:4" ht="12.75">
      <c r="B67" s="24" t="s">
        <v>119</v>
      </c>
      <c r="C67" s="83">
        <f>Material_Arbete!C67*Material_Arbete!E67</f>
        <v>0</v>
      </c>
      <c r="D67" s="82"/>
    </row>
    <row r="68" spans="3:4" ht="12.75">
      <c r="C68" s="49"/>
      <c r="D68" s="49"/>
    </row>
    <row r="69" spans="2:4" ht="12.75">
      <c r="B69" s="71" t="s">
        <v>120</v>
      </c>
      <c r="C69" s="103">
        <f>Material_Arbete!C69</f>
        <v>0</v>
      </c>
      <c r="D69" s="73" t="s">
        <v>121</v>
      </c>
    </row>
    <row r="70" spans="3:4" ht="12.75">
      <c r="C70" s="49"/>
      <c r="D70" s="49"/>
    </row>
    <row r="71" spans="1:4" ht="18.75">
      <c r="A71" s="2" t="s">
        <v>122</v>
      </c>
      <c r="C71" s="49"/>
      <c r="D71" s="49"/>
    </row>
    <row r="72" spans="1:4" ht="15.75">
      <c r="A72" s="14"/>
      <c r="C72" s="87" t="s">
        <v>144</v>
      </c>
      <c r="D72" s="88" t="s">
        <v>145</v>
      </c>
    </row>
    <row r="73" spans="2:4" ht="12.75">
      <c r="B73" s="89" t="s">
        <v>146</v>
      </c>
      <c r="C73" s="90">
        <f>SUM(C4:C67)*(1-C69/100)</f>
        <v>0</v>
      </c>
      <c r="D73" s="91">
        <f>SUM(C4:C67)</f>
        <v>0</v>
      </c>
    </row>
    <row r="74" spans="1:4" ht="12.75">
      <c r="A74" s="47"/>
      <c r="B74" s="24" t="s">
        <v>152</v>
      </c>
      <c r="C74" s="92">
        <f>Material_Arbete!C92</f>
        <v>0</v>
      </c>
      <c r="D74" s="99"/>
    </row>
    <row r="75" spans="2:4" ht="12.75">
      <c r="B75" s="11" t="s">
        <v>147</v>
      </c>
      <c r="C75" s="94">
        <f>C73+C74</f>
        <v>0</v>
      </c>
      <c r="D75" s="82"/>
    </row>
    <row r="76" spans="1:4" ht="15.75">
      <c r="A76" s="79" t="s">
        <v>156</v>
      </c>
      <c r="B76" s="37" t="s">
        <v>149</v>
      </c>
      <c r="C76" s="95">
        <f>Lägenhetsuppgifter!C12*C75</f>
        <v>0</v>
      </c>
      <c r="D76" s="82"/>
    </row>
    <row r="77" ht="12.75">
      <c r="D77" s="82"/>
    </row>
    <row r="78" ht="12.75">
      <c r="D78" s="82"/>
    </row>
    <row r="79" spans="1:4" ht="12.75">
      <c r="A79" s="47"/>
      <c r="D79" s="99"/>
    </row>
    <row r="80" ht="12.75">
      <c r="D80" s="82"/>
    </row>
    <row r="81" ht="12.75">
      <c r="D81" s="82"/>
    </row>
    <row r="82" ht="12.75">
      <c r="D82" s="82"/>
    </row>
    <row r="83" spans="1:4" ht="12.75">
      <c r="A83" s="47"/>
      <c r="D83" s="99"/>
    </row>
    <row r="84" ht="12.75">
      <c r="D84" s="82"/>
    </row>
    <row r="85" ht="12.75">
      <c r="D85" s="82"/>
    </row>
    <row r="86" ht="12.75">
      <c r="D86" s="82"/>
    </row>
    <row r="87" spans="1:4" ht="12.75">
      <c r="A87" s="47"/>
      <c r="D87" s="99"/>
    </row>
    <row r="88" ht="12.75">
      <c r="D88" s="82"/>
    </row>
    <row r="89" ht="12.75">
      <c r="D89" s="82"/>
    </row>
    <row r="93" ht="12.75">
      <c r="D93" s="93"/>
    </row>
    <row r="94" ht="12.75">
      <c r="D94" s="93"/>
    </row>
    <row r="95" spans="1:4" ht="12.75">
      <c r="A95" t="s">
        <v>156</v>
      </c>
      <c r="D95" s="93"/>
    </row>
  </sheetData>
  <printOptions/>
  <pageMargins left="0.7" right="0.7" top="0.75" bottom="0.75" header="0.5118055555555555" footer="0.5118055555555555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lendor</cp:lastModifiedBy>
  <cp:lastPrinted>2008-11-28T13:46:08Z</cp:lastPrinted>
  <dcterms:created xsi:type="dcterms:W3CDTF">2008-11-04T08:51:47Z</dcterms:created>
  <dcterms:modified xsi:type="dcterms:W3CDTF">2008-12-01T11:25:22Z</dcterms:modified>
  <cp:category/>
  <cp:version/>
  <cp:contentType/>
  <cp:contentStatus/>
</cp:coreProperties>
</file>